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\Desktop\REBALANS Plana 2024-2026\"/>
    </mc:Choice>
  </mc:AlternateContent>
  <xr:revisionPtr revIDLastSave="0" documentId="8_{81FECE7D-D974-4745-9A5B-57A956F44A8E}" xr6:coauthVersionLast="47" xr6:coauthVersionMax="47" xr10:uidLastSave="{00000000-0000-0000-0000-000000000000}"/>
  <bookViews>
    <workbookView xWindow="735" yWindow="735" windowWidth="13665" windowHeight="13500" xr2:uid="{00000000-000D-0000-FFFF-FFFF00000000}"/>
  </bookViews>
  <sheets>
    <sheet name="FMTU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7" l="1"/>
  <c r="G17" i="7" s="1"/>
  <c r="F18" i="7"/>
  <c r="F17" i="7" s="1"/>
  <c r="E17" i="7"/>
  <c r="E18" i="7"/>
  <c r="C68" i="7"/>
  <c r="C58" i="7"/>
  <c r="C107" i="7"/>
  <c r="G20" i="7" l="1"/>
  <c r="F20" i="7"/>
  <c r="E20" i="7"/>
  <c r="G39" i="7"/>
  <c r="F39" i="7"/>
  <c r="E39" i="7"/>
  <c r="G33" i="7" l="1"/>
  <c r="G31" i="7" s="1"/>
  <c r="F33" i="7"/>
  <c r="F31" i="7" s="1"/>
  <c r="F5" i="7" s="1"/>
  <c r="E31" i="7"/>
  <c r="E5" i="7" s="1"/>
  <c r="D79" i="7"/>
  <c r="G79" i="7"/>
  <c r="F79" i="7"/>
  <c r="E79" i="7"/>
  <c r="C18" i="7"/>
  <c r="C15" i="7" s="1"/>
  <c r="C23" i="7" s="1"/>
  <c r="C20" i="7" s="1"/>
  <c r="D23" i="7"/>
  <c r="D20" i="7" s="1"/>
  <c r="D15" i="7"/>
  <c r="G66" i="7"/>
  <c r="F66" i="7"/>
  <c r="E66" i="7"/>
  <c r="D66" i="7"/>
  <c r="C66" i="7"/>
  <c r="G56" i="7"/>
  <c r="F56" i="7"/>
  <c r="E56" i="7"/>
  <c r="D56" i="7"/>
  <c r="C56" i="7"/>
  <c r="C45" i="7"/>
  <c r="C44" i="7"/>
  <c r="C43" i="7"/>
  <c r="C40" i="7"/>
  <c r="C38" i="7"/>
  <c r="C31" i="7"/>
  <c r="C5" i="7" s="1"/>
  <c r="G45" i="7"/>
  <c r="F45" i="7"/>
  <c r="E45" i="7"/>
  <c r="D45" i="7"/>
  <c r="D72" i="7"/>
  <c r="E72" i="7"/>
  <c r="E13" i="7" s="1"/>
  <c r="F72" i="7"/>
  <c r="F13" i="7" s="1"/>
  <c r="G72" i="7"/>
  <c r="G13" i="7" s="1"/>
  <c r="C85" i="7"/>
  <c r="C81" i="7"/>
  <c r="C79" i="7" s="1"/>
  <c r="D107" i="7"/>
  <c r="C96" i="7"/>
  <c r="G96" i="7"/>
  <c r="F96" i="7"/>
  <c r="E96" i="7"/>
  <c r="D96" i="7"/>
  <c r="G85" i="7"/>
  <c r="D85" i="7"/>
  <c r="D7" i="7" s="1"/>
  <c r="D31" i="7"/>
  <c r="D5" i="7" s="1"/>
  <c r="D37" i="7"/>
  <c r="D6" i="7" s="1"/>
  <c r="G107" i="7"/>
  <c r="F107" i="7"/>
  <c r="E107" i="7"/>
  <c r="C74" i="7" l="1"/>
  <c r="G37" i="7"/>
  <c r="G6" i="7" s="1"/>
  <c r="G15" i="7"/>
  <c r="G74" i="7"/>
  <c r="D74" i="7"/>
  <c r="G5" i="7"/>
  <c r="F85" i="7"/>
  <c r="E85" i="7"/>
  <c r="D4" i="7"/>
  <c r="G8" i="7"/>
  <c r="E9" i="7"/>
  <c r="F9" i="7"/>
  <c r="E8" i="7"/>
  <c r="F8" i="7"/>
  <c r="D9" i="7"/>
  <c r="C9" i="7"/>
  <c r="D30" i="7"/>
  <c r="C7" i="7"/>
  <c r="C8" i="7"/>
  <c r="C4" i="7"/>
  <c r="C37" i="7"/>
  <c r="C30" i="7" s="1"/>
  <c r="D8" i="7"/>
  <c r="F15" i="7"/>
  <c r="E15" i="7"/>
  <c r="F37" i="7"/>
  <c r="F6" i="7" s="1"/>
  <c r="C6" i="7" l="1"/>
  <c r="C3" i="7" s="1"/>
  <c r="G30" i="7"/>
  <c r="F74" i="7"/>
  <c r="E74" i="7"/>
  <c r="D3" i="7"/>
  <c r="G3" i="7"/>
  <c r="F30" i="7"/>
  <c r="F3" i="7" l="1"/>
  <c r="E37" i="7"/>
  <c r="E6" i="7" s="1"/>
  <c r="E30" i="7" l="1"/>
  <c r="E3" i="7"/>
</calcChain>
</file>

<file path=xl/sharedStrings.xml><?xml version="1.0" encoding="utf-8"?>
<sst xmlns="http://schemas.openxmlformats.org/spreadsheetml/2006/main" count="203" uniqueCount="50">
  <si>
    <t>Opći prihodi i primici</t>
  </si>
  <si>
    <t>A621002</t>
  </si>
  <si>
    <t>REDOVNA DJELATNOST SVEUČILIŠTA U RIJECI</t>
  </si>
  <si>
    <t>A622122</t>
  </si>
  <si>
    <t>PROGRAMSKO FINANCIRANJE JAVNIH VISOKIH UČILIŠTA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</si>
  <si>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</si>
  <si>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</si>
  <si>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</si>
  <si>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</si>
  <si>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</si>
  <si>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</si>
  <si>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</si>
  <si>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</si>
  <si>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</si>
  <si>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</si>
  <si>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A679089</t>
  </si>
  <si>
    <t>Mehanizam za oporavak i otpornost</t>
  </si>
  <si>
    <t>Europski fond za regionalni razvoj (ERDF)</t>
  </si>
  <si>
    <t>Fond solidarnosti Europske unije – potres</t>
  </si>
  <si>
    <t>32</t>
  </si>
  <si>
    <t>34</t>
  </si>
  <si>
    <t>37</t>
  </si>
  <si>
    <t>41</t>
  </si>
  <si>
    <t>42</t>
  </si>
  <si>
    <t>38</t>
  </si>
  <si>
    <t>45</t>
  </si>
  <si>
    <t>36</t>
  </si>
  <si>
    <t>35</t>
  </si>
  <si>
    <t>11</t>
  </si>
  <si>
    <t>Materijalni rashodi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</si>
  <si>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</si>
  <si>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</si>
  <si>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</si>
  <si>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</si>
  <si>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</si>
  <si>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Pomoći dane u inozemstvo i unutar općeg proračuna</t>
  </si>
  <si>
    <t>Ostali rashodi</t>
  </si>
  <si>
    <t>Subvencije</t>
  </si>
  <si>
    <t>52</t>
  </si>
  <si>
    <t>Rashodi za nabavu neproizvedene dugotrajne imovine</t>
  </si>
  <si>
    <t>3705</t>
  </si>
  <si>
    <t>VISOKO OBRAZOVANJE</t>
  </si>
  <si>
    <t>61</t>
  </si>
  <si>
    <t>IZVRŠENJE
2022.</t>
  </si>
  <si>
    <t>TEKUĆI PLAN
2023.</t>
  </si>
  <si>
    <t>PLAN 
ZA 2024.</t>
  </si>
  <si>
    <t>PROJEKCIJA 
ZA 2025.</t>
  </si>
  <si>
    <t>PROJEKCIJA 
ZA 2026.</t>
  </si>
  <si>
    <t>Fakultet za menadžment u turizmu i ugostiteljstvu</t>
  </si>
  <si>
    <t>Prihodi od nefinancijske imovine i naknade štete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</si>
</sst>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52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  <xf numFmtId="43" fontId="16" fillId="0" borderId="0" applyFont="0" applyFill="0" applyBorder="0" applyAlignment="0" applyProtection="0"/>
  </cellStyleXfs>
  <cellXfs count="40">
    <xf numFmtId="0" fontId="0" fillId="0" borderId="0" xfId="0"/>
    <xf numFmtId="0" fontId="12" fillId="0" borderId="4" xfId="49" quotePrefix="1" applyFill="1">
      <alignment horizontal="left" vertical="center" indent="1"/>
    </xf>
    <xf numFmtId="0" fontId="12" fillId="0" borderId="4" xfId="49" quotePrefix="1" applyFill="1" applyAlignment="1">
      <alignment horizontal="left" vertical="center" indent="7"/>
    </xf>
    <xf numFmtId="0" fontId="0" fillId="0" borderId="0" xfId="0" applyFill="1"/>
    <xf numFmtId="0" fontId="12" fillId="0" borderId="4" xfId="49" quotePrefix="1" applyFill="1" applyAlignment="1">
      <alignment horizontal="left" vertical="center" indent="9"/>
    </xf>
    <xf numFmtId="0" fontId="2" fillId="0" borderId="6" xfId="6" quotePrefix="1" applyFill="1" applyBorder="1" applyAlignment="1">
      <alignment horizontal="left" vertical="center" indent="4"/>
    </xf>
    <xf numFmtId="0" fontId="2" fillId="0" borderId="6" xfId="6" quotePrefix="1" applyFill="1" applyBorder="1" applyAlignment="1">
      <alignment horizontal="left" vertical="center" indent="1"/>
    </xf>
    <xf numFmtId="0" fontId="12" fillId="0" borderId="4" xfId="49" quotePrefix="1" applyFill="1" applyBorder="1" applyAlignment="1">
      <alignment horizontal="left" vertical="center" indent="7"/>
    </xf>
    <xf numFmtId="0" fontId="12" fillId="0" borderId="4" xfId="49" quotePrefix="1" applyFill="1" applyBorder="1">
      <alignment horizontal="left" vertical="center" indent="1"/>
    </xf>
    <xf numFmtId="0" fontId="12" fillId="0" borderId="5" xfId="49" quotePrefix="1" applyFill="1" applyBorder="1" applyAlignment="1">
      <alignment horizontal="left" vertical="center" indent="7"/>
    </xf>
    <xf numFmtId="0" fontId="12" fillId="0" borderId="5" xfId="49" quotePrefix="1" applyFill="1" applyBorder="1">
      <alignment horizontal="left" vertical="center" indent="1"/>
    </xf>
    <xf numFmtId="0" fontId="12" fillId="27" borderId="4" xfId="49" quotePrefix="1" applyFill="1">
      <alignment horizontal="left" vertical="center" indent="1"/>
    </xf>
    <xf numFmtId="0" fontId="13" fillId="27" borderId="3" xfId="0" quotePrefix="1" applyFont="1" applyFill="1" applyBorder="1" applyAlignment="1">
      <alignment horizontal="center" vertical="center" wrapText="1"/>
    </xf>
    <xf numFmtId="0" fontId="12" fillId="0" borderId="8" xfId="49" quotePrefix="1" applyFill="1" applyBorder="1" applyAlignment="1">
      <alignment horizontal="left" vertical="center" indent="9"/>
    </xf>
    <xf numFmtId="0" fontId="12" fillId="0" borderId="8" xfId="49" quotePrefix="1" applyFill="1" applyBorder="1">
      <alignment horizontal="left" vertical="center" indent="1"/>
    </xf>
    <xf numFmtId="0" fontId="12" fillId="0" borderId="3" xfId="49" applyFill="1" applyBorder="1">
      <alignment horizontal="left" vertical="center" indent="1"/>
    </xf>
    <xf numFmtId="0" fontId="12" fillId="27" borderId="4" xfId="49" quotePrefix="1" applyFill="1" applyAlignment="1">
      <alignment horizontal="left" vertical="center" indent="7"/>
    </xf>
    <xf numFmtId="0" fontId="0" fillId="27" borderId="3" xfId="0" applyFill="1" applyBorder="1" applyAlignment="1">
      <alignment horizontal="center"/>
    </xf>
    <xf numFmtId="0" fontId="12" fillId="27" borderId="3" xfId="49" applyFill="1" applyBorder="1">
      <alignment horizontal="left" vertical="center" indent="1"/>
    </xf>
    <xf numFmtId="0" fontId="12" fillId="0" borderId="3" xfId="49" quotePrefix="1" applyFill="1" applyBorder="1" applyAlignment="1">
      <alignment horizontal="left" vertical="center" indent="7"/>
    </xf>
    <xf numFmtId="0" fontId="12" fillId="28" borderId="4" xfId="49" quotePrefix="1" applyFill="1" applyAlignment="1">
      <alignment horizontal="left" vertical="center" indent="5"/>
    </xf>
    <xf numFmtId="0" fontId="12" fillId="28" borderId="4" xfId="49" quotePrefix="1" applyFill="1">
      <alignment horizontal="left" vertical="center" indent="1"/>
    </xf>
    <xf numFmtId="0" fontId="12" fillId="28" borderId="4" xfId="49" quotePrefix="1" applyFill="1" applyAlignment="1">
      <alignment horizontal="center" vertical="center"/>
    </xf>
    <xf numFmtId="3" fontId="14" fillId="0" borderId="4" xfId="50" applyNumberFormat="1" applyFont="1" applyFill="1" applyAlignment="1">
      <alignment horizontal="center" vertical="center"/>
    </xf>
    <xf numFmtId="3" fontId="14" fillId="0" borderId="4" xfId="50" applyNumberFormat="1" applyFont="1" applyFill="1" applyBorder="1" applyAlignment="1">
      <alignment horizontal="center" vertical="center"/>
    </xf>
    <xf numFmtId="3" fontId="14" fillId="0" borderId="5" xfId="50" applyNumberFormat="1" applyFont="1" applyFill="1" applyBorder="1" applyAlignment="1">
      <alignment horizontal="center" vertical="center"/>
    </xf>
    <xf numFmtId="3" fontId="14" fillId="0" borderId="3" xfId="50" applyNumberFormat="1" applyFont="1" applyFill="1" applyBorder="1" applyAlignment="1">
      <alignment horizontal="center" vertical="center"/>
    </xf>
    <xf numFmtId="3" fontId="14" fillId="0" borderId="7" xfId="50" applyNumberFormat="1" applyFont="1" applyFill="1" applyBorder="1" applyAlignment="1">
      <alignment horizontal="center" vertical="center"/>
    </xf>
    <xf numFmtId="3" fontId="14" fillId="28" borderId="4" xfId="50" applyNumberFormat="1" applyFont="1" applyFill="1" applyAlignment="1">
      <alignment horizontal="center" vertical="center"/>
    </xf>
    <xf numFmtId="3" fontId="14" fillId="27" borderId="4" xfId="50" applyNumberFormat="1" applyFont="1" applyFill="1" applyAlignment="1">
      <alignment horizontal="center" vertical="center"/>
    </xf>
    <xf numFmtId="3" fontId="14" fillId="0" borderId="8" xfId="5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3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3" fillId="29" borderId="0" xfId="0" quotePrefix="1" applyFont="1" applyFill="1" applyBorder="1" applyAlignment="1">
      <alignment horizontal="center" vertical="center" wrapText="1"/>
    </xf>
    <xf numFmtId="0" fontId="12" fillId="0" borderId="7" xfId="49" quotePrefix="1" applyFill="1" applyBorder="1">
      <alignment horizontal="left" vertical="center" indent="1"/>
    </xf>
    <xf numFmtId="0" fontId="13" fillId="29" borderId="3" xfId="0" quotePrefix="1" applyFont="1" applyFill="1" applyBorder="1" applyAlignment="1">
      <alignment horizontal="center" vertical="center" wrapText="1"/>
    </xf>
    <xf numFmtId="3" fontId="6" fillId="29" borderId="3" xfId="0" applyNumberFormat="1" applyFont="1" applyFill="1" applyBorder="1" applyAlignment="1" applyProtection="1">
      <alignment horizontal="center" vertical="center" wrapText="1"/>
    </xf>
    <xf numFmtId="43" fontId="0" fillId="0" borderId="0" xfId="51" applyFont="1" applyFill="1"/>
  </cellXfs>
  <cellStyles count="52">
    <cellStyle name="Comma" xfId="51" builtinId="3"/>
    <cellStyle name="Normal" xfId="0" builtinId="0"/>
    <cellStyle name="Normal 2" xfId="3" xr:uid="{00000000-0005-0000-0000-000001000000}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13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RowHeight="15" x14ac:dyDescent="0.25"/>
  <cols>
    <col min="1" max="1" width="17.28515625" style="3" customWidth="1"/>
    <col min="2" max="2" width="17.7109375" style="3" customWidth="1"/>
    <col min="3" max="7" width="13.28515625" style="34" customWidth="1"/>
    <col min="8" max="8" width="2.42578125" style="3" customWidth="1"/>
    <col min="9" max="16384" width="9.140625" style="3"/>
  </cols>
  <sheetData>
    <row r="2" spans="1:8" ht="51" x14ac:dyDescent="0.25">
      <c r="A2" s="12">
        <v>2194</v>
      </c>
      <c r="B2" s="12" t="s">
        <v>48</v>
      </c>
      <c r="C2" s="31" t="s">
        <v>43</v>
      </c>
      <c r="D2" s="31" t="s">
        <v>44</v>
      </c>
      <c r="E2" s="32" t="s">
        <v>45</v>
      </c>
      <c r="F2" s="32" t="s">
        <v>46</v>
      </c>
      <c r="G2" s="32" t="s">
        <v>47</v>
      </c>
    </row>
    <row r="3" spans="1:8" x14ac:dyDescent="0.25">
      <c r="A3" s="35"/>
      <c r="B3" s="37"/>
      <c r="C3" s="38">
        <f>SUM(C4:C13)</f>
        <v>4956580.3600000013</v>
      </c>
      <c r="D3" s="38">
        <f>SUM(D4:D13)</f>
        <v>5265509</v>
      </c>
      <c r="E3" s="38">
        <f t="shared" ref="E3:G3" si="0">SUM(E4:E13)</f>
        <v>5528107</v>
      </c>
      <c r="F3" s="38">
        <f t="shared" si="0"/>
        <v>5637737</v>
      </c>
      <c r="G3" s="38">
        <f t="shared" si="0"/>
        <v>5444784</v>
      </c>
      <c r="H3" s="39"/>
    </row>
    <row r="4" spans="1:8" x14ac:dyDescent="0.25">
      <c r="A4" s="2">
        <v>11</v>
      </c>
      <c r="B4" s="36" t="s">
        <v>0</v>
      </c>
      <c r="C4" s="33">
        <f>+C15+C20</f>
        <v>3146382</v>
      </c>
      <c r="D4" s="33">
        <f>+D15+D20</f>
        <v>3658011</v>
      </c>
      <c r="E4" s="27">
        <v>3866357</v>
      </c>
      <c r="F4" s="27">
        <v>3902387</v>
      </c>
      <c r="G4" s="27">
        <v>3925434</v>
      </c>
      <c r="H4" s="39"/>
    </row>
    <row r="5" spans="1:8" x14ac:dyDescent="0.25">
      <c r="A5" s="2">
        <v>31</v>
      </c>
      <c r="B5" s="1" t="s">
        <v>14</v>
      </c>
      <c r="C5" s="23">
        <f>+C31</f>
        <v>185413</v>
      </c>
      <c r="D5" s="23">
        <f>+D31</f>
        <v>244950</v>
      </c>
      <c r="E5" s="23">
        <f>+E31</f>
        <v>194000</v>
      </c>
      <c r="F5" s="23">
        <f t="shared" ref="F5" si="1">+F31</f>
        <v>200300</v>
      </c>
      <c r="G5" s="23">
        <f>+G31</f>
        <v>220800</v>
      </c>
      <c r="H5" s="39"/>
    </row>
    <row r="6" spans="1:8" x14ac:dyDescent="0.25">
      <c r="A6" s="2">
        <v>43</v>
      </c>
      <c r="B6" s="1" t="s">
        <v>6</v>
      </c>
      <c r="C6" s="23">
        <f>+C37</f>
        <v>1406456.81</v>
      </c>
      <c r="D6" s="23">
        <f>+D37</f>
        <v>1071792</v>
      </c>
      <c r="E6" s="23">
        <f>+E37+E79+E114</f>
        <v>1335850</v>
      </c>
      <c r="F6" s="23">
        <f t="shared" ref="F6:G6" si="2">+F37+F79+F114</f>
        <v>1435950</v>
      </c>
      <c r="G6" s="23">
        <f t="shared" si="2"/>
        <v>1279050</v>
      </c>
      <c r="H6" s="39"/>
    </row>
    <row r="7" spans="1:8" x14ac:dyDescent="0.25">
      <c r="A7" s="2">
        <v>51</v>
      </c>
      <c r="B7" s="1" t="s">
        <v>8</v>
      </c>
      <c r="C7" s="23">
        <f>+C85</f>
        <v>35068.82</v>
      </c>
      <c r="D7" s="23">
        <f>+D85</f>
        <v>161710</v>
      </c>
      <c r="E7" s="23">
        <v>107400</v>
      </c>
      <c r="F7" s="23">
        <v>74600</v>
      </c>
      <c r="G7" s="23">
        <v>0</v>
      </c>
      <c r="H7" s="39"/>
    </row>
    <row r="8" spans="1:8" x14ac:dyDescent="0.25">
      <c r="A8" s="2">
        <v>52</v>
      </c>
      <c r="B8" s="1" t="s">
        <v>9</v>
      </c>
      <c r="C8" s="23">
        <f>+C56+C96</f>
        <v>108456.73000000001</v>
      </c>
      <c r="D8" s="23">
        <f>+D56+D96</f>
        <v>113246</v>
      </c>
      <c r="E8" s="23">
        <f t="shared" ref="E8:G8" si="3">+E56+E96</f>
        <v>11000</v>
      </c>
      <c r="F8" s="23">
        <f t="shared" si="3"/>
        <v>11000</v>
      </c>
      <c r="G8" s="23">
        <f t="shared" si="3"/>
        <v>6000</v>
      </c>
      <c r="H8" s="39"/>
    </row>
    <row r="9" spans="1:8" x14ac:dyDescent="0.25">
      <c r="A9" s="2">
        <v>61</v>
      </c>
      <c r="B9" s="1" t="s">
        <v>10</v>
      </c>
      <c r="C9" s="23">
        <f>+C66+C107</f>
        <v>73803</v>
      </c>
      <c r="D9" s="23">
        <f>+D66+D107</f>
        <v>14800</v>
      </c>
      <c r="E9" s="23">
        <f t="shared" ref="E9:F9" si="4">+E66+E107</f>
        <v>13000</v>
      </c>
      <c r="F9" s="23">
        <f t="shared" si="4"/>
        <v>13000</v>
      </c>
      <c r="G9" s="23">
        <v>13000</v>
      </c>
      <c r="H9" s="39"/>
    </row>
    <row r="10" spans="1:8" x14ac:dyDescent="0.25">
      <c r="A10" s="2">
        <v>581</v>
      </c>
      <c r="B10" s="1" t="s">
        <v>16</v>
      </c>
      <c r="C10" s="23"/>
      <c r="D10" s="23"/>
      <c r="E10" s="23"/>
      <c r="F10" s="23"/>
      <c r="G10" s="23"/>
      <c r="H10" s="39"/>
    </row>
    <row r="11" spans="1:8" x14ac:dyDescent="0.25">
      <c r="A11" s="7">
        <v>5761</v>
      </c>
      <c r="B11" s="8" t="s">
        <v>18</v>
      </c>
      <c r="C11" s="24"/>
      <c r="D11" s="24"/>
      <c r="E11" s="24"/>
      <c r="F11" s="24"/>
      <c r="G11" s="24"/>
      <c r="H11" s="39"/>
    </row>
    <row r="12" spans="1:8" x14ac:dyDescent="0.25">
      <c r="A12" s="9">
        <v>563</v>
      </c>
      <c r="B12" s="10" t="s">
        <v>17</v>
      </c>
      <c r="C12" s="25"/>
      <c r="D12" s="25"/>
      <c r="E12" s="25"/>
      <c r="F12" s="25"/>
      <c r="G12" s="25"/>
      <c r="H12" s="39"/>
    </row>
    <row r="13" spans="1:8" x14ac:dyDescent="0.25">
      <c r="A13" s="19">
        <v>71</v>
      </c>
      <c r="B13" s="15" t="s">
        <v>49</v>
      </c>
      <c r="C13" s="26">
        <v>1000</v>
      </c>
      <c r="D13" s="26">
        <v>1000</v>
      </c>
      <c r="E13" s="26">
        <f>+E72</f>
        <v>500</v>
      </c>
      <c r="F13" s="26">
        <f t="shared" ref="F13:G13" si="5">+F72</f>
        <v>500</v>
      </c>
      <c r="G13" s="26">
        <f t="shared" si="5"/>
        <v>500</v>
      </c>
      <c r="H13" s="39"/>
    </row>
    <row r="14" spans="1:8" x14ac:dyDescent="0.25">
      <c r="A14" s="5" t="s">
        <v>40</v>
      </c>
      <c r="B14" s="6" t="s">
        <v>41</v>
      </c>
      <c r="C14" s="27"/>
      <c r="D14" s="27"/>
      <c r="E14" s="27"/>
      <c r="F14" s="27"/>
      <c r="G14" s="27"/>
    </row>
    <row r="15" spans="1:8" x14ac:dyDescent="0.25">
      <c r="A15" s="20" t="s">
        <v>1</v>
      </c>
      <c r="B15" s="21" t="s">
        <v>2</v>
      </c>
      <c r="C15" s="28">
        <f t="shared" ref="C15:D15" si="6">SUM(C17:C18)</f>
        <v>2844660</v>
      </c>
      <c r="D15" s="28">
        <f t="shared" si="6"/>
        <v>3405467</v>
      </c>
      <c r="E15" s="28">
        <f>SUM(E17:E18)</f>
        <v>3503504</v>
      </c>
      <c r="F15" s="28">
        <f t="shared" ref="F15:G15" si="7">SUM(F17:F18)</f>
        <v>3514194</v>
      </c>
      <c r="G15" s="28">
        <f t="shared" si="7"/>
        <v>3516104</v>
      </c>
    </row>
    <row r="16" spans="1:8" x14ac:dyDescent="0.25">
      <c r="A16" s="2" t="s">
        <v>28</v>
      </c>
      <c r="B16" s="1" t="s">
        <v>0</v>
      </c>
      <c r="C16" s="23"/>
      <c r="D16" s="23"/>
      <c r="E16" s="23"/>
      <c r="F16" s="23"/>
      <c r="G16" s="23"/>
    </row>
    <row r="17" spans="1:7" x14ac:dyDescent="0.25">
      <c r="A17" s="4" t="s">
        <v>13</v>
      </c>
      <c r="B17" s="1" t="s">
        <v>30</v>
      </c>
      <c r="C17" s="23">
        <v>2783935</v>
      </c>
      <c r="D17" s="23">
        <v>3329313</v>
      </c>
      <c r="E17" s="23">
        <f>3361103+63060</f>
        <v>3424163</v>
      </c>
      <c r="F17" s="23">
        <f>3514194-F18</f>
        <v>3434853</v>
      </c>
      <c r="G17" s="23">
        <f>3516104-G18</f>
        <v>3436763</v>
      </c>
    </row>
    <row r="18" spans="1:7" x14ac:dyDescent="0.25">
      <c r="A18" s="4" t="s">
        <v>19</v>
      </c>
      <c r="B18" s="1" t="s">
        <v>29</v>
      </c>
      <c r="C18" s="23">
        <f>3699+3026+54000</f>
        <v>60725</v>
      </c>
      <c r="D18" s="23">
        <v>76154</v>
      </c>
      <c r="E18" s="23">
        <f>71048+6432+1861</f>
        <v>79341</v>
      </c>
      <c r="F18" s="23">
        <f>71048+6432+1861</f>
        <v>79341</v>
      </c>
      <c r="G18" s="23">
        <f>1861+6432+71048</f>
        <v>79341</v>
      </c>
    </row>
    <row r="19" spans="1:7" x14ac:dyDescent="0.25">
      <c r="A19" s="4" t="s">
        <v>24</v>
      </c>
      <c r="B19" s="1" t="s">
        <v>36</v>
      </c>
      <c r="C19" s="23"/>
      <c r="D19" s="23"/>
      <c r="E19" s="23"/>
      <c r="F19" s="23"/>
      <c r="G19" s="23"/>
    </row>
    <row r="20" spans="1:7" x14ac:dyDescent="0.25">
      <c r="A20" s="20" t="s">
        <v>3</v>
      </c>
      <c r="B20" s="21" t="s">
        <v>4</v>
      </c>
      <c r="C20" s="28">
        <f>SUM(C22:C29)</f>
        <v>301722</v>
      </c>
      <c r="D20" s="28">
        <f>SUM(D22:D29)</f>
        <v>252544</v>
      </c>
      <c r="E20" s="28">
        <f t="shared" ref="E20:G20" si="8">SUM(E22:E29)</f>
        <v>362853</v>
      </c>
      <c r="F20" s="28">
        <f t="shared" si="8"/>
        <v>388193</v>
      </c>
      <c r="G20" s="28">
        <f t="shared" si="8"/>
        <v>409330</v>
      </c>
    </row>
    <row r="21" spans="1:7" x14ac:dyDescent="0.25">
      <c r="A21" s="2" t="s">
        <v>28</v>
      </c>
      <c r="B21" s="1" t="s">
        <v>0</v>
      </c>
      <c r="C21" s="23"/>
      <c r="D21" s="23"/>
      <c r="E21" s="23"/>
      <c r="F21" s="23"/>
      <c r="G21" s="23"/>
    </row>
    <row r="22" spans="1:7" x14ac:dyDescent="0.25">
      <c r="A22" s="4" t="s">
        <v>13</v>
      </c>
      <c r="B22" s="1" t="s">
        <v>30</v>
      </c>
      <c r="C22" s="23"/>
      <c r="D22" s="23"/>
      <c r="E22" s="23">
        <v>54000</v>
      </c>
      <c r="F22" s="23">
        <v>54000</v>
      </c>
      <c r="G22" s="23">
        <v>54000</v>
      </c>
    </row>
    <row r="23" spans="1:7" x14ac:dyDescent="0.25">
      <c r="A23" s="4" t="s">
        <v>19</v>
      </c>
      <c r="B23" s="1" t="s">
        <v>29</v>
      </c>
      <c r="C23" s="23">
        <f>3146382-C15-C24-C28</f>
        <v>280120</v>
      </c>
      <c r="D23" s="23">
        <f>211699+11000</f>
        <v>222699</v>
      </c>
      <c r="E23" s="23">
        <v>283853</v>
      </c>
      <c r="F23" s="23">
        <v>309193</v>
      </c>
      <c r="G23" s="23">
        <v>330330</v>
      </c>
    </row>
    <row r="24" spans="1:7" x14ac:dyDescent="0.25">
      <c r="A24" s="4" t="s">
        <v>20</v>
      </c>
      <c r="B24" s="1" t="s">
        <v>31</v>
      </c>
      <c r="C24" s="23">
        <v>2000</v>
      </c>
      <c r="D24" s="23">
        <v>2188</v>
      </c>
      <c r="E24" s="23">
        <v>5000</v>
      </c>
      <c r="F24" s="23">
        <v>5000</v>
      </c>
      <c r="G24" s="23">
        <v>5000</v>
      </c>
    </row>
    <row r="25" spans="1:7" x14ac:dyDescent="0.25">
      <c r="A25" s="4" t="s">
        <v>21</v>
      </c>
      <c r="B25" s="1" t="s">
        <v>32</v>
      </c>
      <c r="C25" s="23"/>
      <c r="D25" s="23"/>
      <c r="E25" s="23"/>
      <c r="F25" s="23"/>
      <c r="G25" s="23"/>
    </row>
    <row r="26" spans="1:7" x14ac:dyDescent="0.25">
      <c r="A26" s="4" t="s">
        <v>24</v>
      </c>
      <c r="B26" s="1" t="s">
        <v>36</v>
      </c>
      <c r="C26" s="23"/>
      <c r="D26" s="23"/>
      <c r="E26" s="23"/>
      <c r="F26" s="23"/>
      <c r="G26" s="23"/>
    </row>
    <row r="27" spans="1:7" x14ac:dyDescent="0.25">
      <c r="A27" s="4" t="s">
        <v>22</v>
      </c>
      <c r="B27" s="1" t="s">
        <v>39</v>
      </c>
      <c r="C27" s="23"/>
      <c r="D27" s="23"/>
      <c r="E27" s="23"/>
      <c r="F27" s="23"/>
      <c r="G27" s="23"/>
    </row>
    <row r="28" spans="1:7" x14ac:dyDescent="0.25">
      <c r="A28" s="4" t="s">
        <v>23</v>
      </c>
      <c r="B28" s="1" t="s">
        <v>33</v>
      </c>
      <c r="C28" s="23">
        <v>19602</v>
      </c>
      <c r="D28" s="23">
        <v>27657</v>
      </c>
      <c r="E28" s="23">
        <v>20000</v>
      </c>
      <c r="F28" s="23">
        <v>20000</v>
      </c>
      <c r="G28" s="23">
        <v>20000</v>
      </c>
    </row>
    <row r="29" spans="1:7" x14ac:dyDescent="0.25">
      <c r="A29" s="4"/>
      <c r="B29" s="1"/>
      <c r="C29" s="23"/>
      <c r="D29" s="23"/>
      <c r="E29" s="23"/>
      <c r="F29" s="23"/>
      <c r="G29" s="23"/>
    </row>
    <row r="30" spans="1:7" x14ac:dyDescent="0.25">
      <c r="A30" s="22" t="s">
        <v>15</v>
      </c>
      <c r="B30" s="21" t="s">
        <v>2</v>
      </c>
      <c r="C30" s="28">
        <f>+C31+C37+C56+C45+C66+C72</f>
        <v>1630689.81</v>
      </c>
      <c r="D30" s="28">
        <f>+D31+D37+D56+D45+D66+D72</f>
        <v>1500022</v>
      </c>
      <c r="E30" s="28">
        <f t="shared" ref="E30:G30" si="9">+E31+E37+E56+E45+E66+E72</f>
        <v>1554350</v>
      </c>
      <c r="F30" s="28">
        <f t="shared" si="9"/>
        <v>1660750</v>
      </c>
      <c r="G30" s="28">
        <f t="shared" si="9"/>
        <v>1519350</v>
      </c>
    </row>
    <row r="31" spans="1:7" x14ac:dyDescent="0.25">
      <c r="A31" s="2" t="s">
        <v>13</v>
      </c>
      <c r="B31" s="11" t="s">
        <v>14</v>
      </c>
      <c r="C31" s="29">
        <f t="shared" ref="C31:D31" si="10">SUM(C32:C36)</f>
        <v>185413</v>
      </c>
      <c r="D31" s="29">
        <f t="shared" si="10"/>
        <v>244950</v>
      </c>
      <c r="E31" s="29">
        <f>SUM(E32:E36)</f>
        <v>194000</v>
      </c>
      <c r="F31" s="29">
        <f t="shared" ref="F31:G31" si="11">SUM(F32:F36)</f>
        <v>200300</v>
      </c>
      <c r="G31" s="29">
        <f t="shared" si="11"/>
        <v>220800</v>
      </c>
    </row>
    <row r="32" spans="1:7" x14ac:dyDescent="0.25">
      <c r="A32" s="4" t="s">
        <v>13</v>
      </c>
      <c r="B32" s="1" t="s">
        <v>30</v>
      </c>
      <c r="C32" s="23">
        <v>30810</v>
      </c>
      <c r="D32" s="23">
        <v>36450</v>
      </c>
      <c r="E32" s="23">
        <v>76800</v>
      </c>
      <c r="F32" s="23">
        <v>83000</v>
      </c>
      <c r="G32" s="23">
        <v>89400</v>
      </c>
    </row>
    <row r="33" spans="1:7" x14ac:dyDescent="0.25">
      <c r="A33" s="4" t="s">
        <v>19</v>
      </c>
      <c r="B33" s="1" t="s">
        <v>29</v>
      </c>
      <c r="C33" s="23">
        <v>149070</v>
      </c>
      <c r="D33" s="23">
        <v>199000</v>
      </c>
      <c r="E33" s="23">
        <v>107000</v>
      </c>
      <c r="F33" s="23">
        <f>200300-93200</f>
        <v>107100</v>
      </c>
      <c r="G33" s="23">
        <f>220800-99600</f>
        <v>121200</v>
      </c>
    </row>
    <row r="34" spans="1:7" x14ac:dyDescent="0.25">
      <c r="A34" s="4">
        <v>34</v>
      </c>
      <c r="B34" s="1" t="s">
        <v>31</v>
      </c>
      <c r="C34" s="23">
        <v>133</v>
      </c>
      <c r="D34" s="23">
        <v>100</v>
      </c>
      <c r="E34" s="23">
        <v>200</v>
      </c>
      <c r="F34" s="23">
        <v>200</v>
      </c>
      <c r="G34" s="23">
        <v>200</v>
      </c>
    </row>
    <row r="35" spans="1:7" x14ac:dyDescent="0.25">
      <c r="A35" s="4">
        <v>36</v>
      </c>
      <c r="B35" s="1" t="s">
        <v>35</v>
      </c>
      <c r="C35" s="23">
        <v>5400</v>
      </c>
      <c r="D35" s="23">
        <v>7900</v>
      </c>
      <c r="E35" s="23">
        <v>6000</v>
      </c>
      <c r="F35" s="23">
        <v>6000</v>
      </c>
      <c r="G35" s="23">
        <v>6000</v>
      </c>
    </row>
    <row r="36" spans="1:7" x14ac:dyDescent="0.25">
      <c r="A36" s="4" t="s">
        <v>23</v>
      </c>
      <c r="B36" s="1" t="s">
        <v>33</v>
      </c>
      <c r="C36" s="23">
        <v>0</v>
      </c>
      <c r="D36" s="23">
        <v>1500</v>
      </c>
      <c r="E36" s="23">
        <v>4000</v>
      </c>
      <c r="F36" s="23">
        <v>4000</v>
      </c>
      <c r="G36" s="23">
        <v>4000</v>
      </c>
    </row>
    <row r="37" spans="1:7" x14ac:dyDescent="0.25">
      <c r="A37" s="2" t="s">
        <v>5</v>
      </c>
      <c r="B37" s="11" t="s">
        <v>6</v>
      </c>
      <c r="C37" s="29">
        <f t="shared" ref="C37:D37" si="12">SUM(C38:C44)</f>
        <v>1406456.81</v>
      </c>
      <c r="D37" s="29">
        <f t="shared" si="12"/>
        <v>1071792</v>
      </c>
      <c r="E37" s="29">
        <f>SUM(E38:E44)</f>
        <v>1335850</v>
      </c>
      <c r="F37" s="29">
        <f t="shared" ref="F37:G37" si="13">SUM(F38:F44)</f>
        <v>1435950</v>
      </c>
      <c r="G37" s="29">
        <f t="shared" si="13"/>
        <v>1279050</v>
      </c>
    </row>
    <row r="38" spans="1:7" x14ac:dyDescent="0.25">
      <c r="A38" s="4" t="s">
        <v>13</v>
      </c>
      <c r="B38" s="1" t="s">
        <v>30</v>
      </c>
      <c r="C38" s="23">
        <f>453304+1924+59809+5631+1626+64792+74416</f>
        <v>661502</v>
      </c>
      <c r="D38" s="23">
        <v>660950</v>
      </c>
      <c r="E38" s="23">
        <v>711000</v>
      </c>
      <c r="F38" s="23">
        <v>766000</v>
      </c>
      <c r="G38" s="23">
        <v>776000</v>
      </c>
    </row>
    <row r="39" spans="1:7" x14ac:dyDescent="0.25">
      <c r="A39" s="4" t="s">
        <v>19</v>
      </c>
      <c r="B39" s="1" t="s">
        <v>29</v>
      </c>
      <c r="C39" s="23">
        <v>629378</v>
      </c>
      <c r="D39" s="23">
        <v>307116</v>
      </c>
      <c r="E39" s="23">
        <f>1335850-787050</f>
        <v>548800</v>
      </c>
      <c r="F39" s="23">
        <f>1435950-843050</f>
        <v>592900</v>
      </c>
      <c r="G39" s="23">
        <f>1279050-854050</f>
        <v>425000</v>
      </c>
    </row>
    <row r="40" spans="1:7" x14ac:dyDescent="0.25">
      <c r="A40" s="4" t="s">
        <v>20</v>
      </c>
      <c r="B40" s="1" t="s">
        <v>31</v>
      </c>
      <c r="C40" s="23">
        <f>1885+60</f>
        <v>1945</v>
      </c>
      <c r="D40" s="23">
        <v>1326</v>
      </c>
      <c r="E40" s="23">
        <v>4050</v>
      </c>
      <c r="F40" s="23">
        <v>5050</v>
      </c>
      <c r="G40" s="23">
        <v>5050</v>
      </c>
    </row>
    <row r="41" spans="1:7" x14ac:dyDescent="0.25">
      <c r="A41" s="4">
        <v>36</v>
      </c>
      <c r="B41" s="1" t="s">
        <v>35</v>
      </c>
      <c r="C41" s="23">
        <v>17184</v>
      </c>
      <c r="D41" s="23">
        <v>31000</v>
      </c>
      <c r="E41" s="23">
        <v>31000</v>
      </c>
      <c r="F41" s="23">
        <v>31000</v>
      </c>
      <c r="G41" s="23">
        <v>31000</v>
      </c>
    </row>
    <row r="42" spans="1:7" x14ac:dyDescent="0.25">
      <c r="A42" s="4" t="s">
        <v>21</v>
      </c>
      <c r="B42" s="1" t="s">
        <v>32</v>
      </c>
      <c r="C42" s="23">
        <v>995</v>
      </c>
      <c r="D42" s="23">
        <v>2300</v>
      </c>
      <c r="E42" s="23">
        <v>3000</v>
      </c>
      <c r="F42" s="23">
        <v>3000</v>
      </c>
      <c r="G42" s="23">
        <v>4000</v>
      </c>
    </row>
    <row r="43" spans="1:7" x14ac:dyDescent="0.25">
      <c r="A43" s="4">
        <v>38</v>
      </c>
      <c r="B43" s="1" t="s">
        <v>36</v>
      </c>
      <c r="C43" s="23">
        <f>66.36+265.45</f>
        <v>331.81</v>
      </c>
      <c r="D43" s="23">
        <v>2000</v>
      </c>
      <c r="E43" s="23">
        <v>6000</v>
      </c>
      <c r="F43" s="23">
        <v>6000</v>
      </c>
      <c r="G43" s="23">
        <v>6000</v>
      </c>
    </row>
    <row r="44" spans="1:7" x14ac:dyDescent="0.25">
      <c r="A44" s="4" t="s">
        <v>23</v>
      </c>
      <c r="B44" s="1" t="s">
        <v>33</v>
      </c>
      <c r="C44" s="23">
        <f>60280+2422+29830+2589</f>
        <v>95121</v>
      </c>
      <c r="D44" s="23">
        <v>67100</v>
      </c>
      <c r="E44" s="23">
        <v>32000</v>
      </c>
      <c r="F44" s="23">
        <v>32000</v>
      </c>
      <c r="G44" s="23">
        <v>32000</v>
      </c>
    </row>
    <row r="45" spans="1:7" x14ac:dyDescent="0.25">
      <c r="A45" s="16" t="s">
        <v>7</v>
      </c>
      <c r="B45" s="11" t="s">
        <v>8</v>
      </c>
      <c r="C45" s="29">
        <f>SUM(C46:C55)</f>
        <v>973</v>
      </c>
      <c r="D45" s="29">
        <f>SUM(D46:D55)</f>
        <v>161710</v>
      </c>
      <c r="E45" s="29">
        <f t="shared" ref="E45:G45" si="14">SUM(E46:E55)</f>
        <v>0</v>
      </c>
      <c r="F45" s="29">
        <f t="shared" si="14"/>
        <v>0</v>
      </c>
      <c r="G45" s="29">
        <f t="shared" si="14"/>
        <v>0</v>
      </c>
    </row>
    <row r="46" spans="1:7" x14ac:dyDescent="0.25">
      <c r="A46" s="4" t="s">
        <v>13</v>
      </c>
      <c r="B46" s="1" t="s">
        <v>30</v>
      </c>
      <c r="C46" s="23"/>
      <c r="D46" s="23">
        <v>105090</v>
      </c>
      <c r="E46" s="23"/>
      <c r="F46" s="23"/>
      <c r="G46" s="23"/>
    </row>
    <row r="47" spans="1:7" x14ac:dyDescent="0.25">
      <c r="A47" s="4" t="s">
        <v>19</v>
      </c>
      <c r="B47" s="1" t="s">
        <v>29</v>
      </c>
      <c r="C47" s="23">
        <v>973</v>
      </c>
      <c r="D47" s="23">
        <v>56620</v>
      </c>
      <c r="E47" s="23"/>
      <c r="F47" s="23"/>
      <c r="G47" s="23"/>
    </row>
    <row r="48" spans="1:7" x14ac:dyDescent="0.25">
      <c r="A48" s="4" t="s">
        <v>20</v>
      </c>
      <c r="B48" s="1" t="s">
        <v>31</v>
      </c>
      <c r="C48" s="23"/>
      <c r="D48" s="23"/>
      <c r="E48" s="23"/>
      <c r="F48" s="23"/>
      <c r="G48" s="23"/>
    </row>
    <row r="49" spans="1:7" x14ac:dyDescent="0.25">
      <c r="A49" s="4" t="s">
        <v>27</v>
      </c>
      <c r="B49" s="1" t="s">
        <v>37</v>
      </c>
      <c r="C49" s="23"/>
      <c r="D49" s="23"/>
      <c r="E49" s="23"/>
      <c r="F49" s="23"/>
      <c r="G49" s="23"/>
    </row>
    <row r="50" spans="1:7" x14ac:dyDescent="0.25">
      <c r="A50" s="4" t="s">
        <v>26</v>
      </c>
      <c r="B50" s="1" t="s">
        <v>35</v>
      </c>
      <c r="C50" s="23"/>
      <c r="D50" s="23"/>
      <c r="E50" s="23"/>
      <c r="F50" s="23"/>
      <c r="G50" s="23"/>
    </row>
    <row r="51" spans="1:7" x14ac:dyDescent="0.25">
      <c r="A51" s="4" t="s">
        <v>21</v>
      </c>
      <c r="B51" s="1" t="s">
        <v>32</v>
      </c>
      <c r="C51" s="23"/>
      <c r="D51" s="23"/>
      <c r="E51" s="23"/>
      <c r="F51" s="23"/>
      <c r="G51" s="23"/>
    </row>
    <row r="52" spans="1:7" x14ac:dyDescent="0.25">
      <c r="A52" s="4" t="s">
        <v>24</v>
      </c>
      <c r="B52" s="1" t="s">
        <v>36</v>
      </c>
      <c r="C52" s="23"/>
      <c r="D52" s="23"/>
      <c r="E52" s="23"/>
      <c r="F52" s="23"/>
      <c r="G52" s="23"/>
    </row>
    <row r="53" spans="1:7" x14ac:dyDescent="0.25">
      <c r="A53" s="4" t="s">
        <v>22</v>
      </c>
      <c r="B53" s="1" t="s">
        <v>39</v>
      </c>
      <c r="C53" s="23"/>
      <c r="D53" s="23"/>
      <c r="E53" s="23"/>
      <c r="F53" s="23"/>
      <c r="G53" s="23"/>
    </row>
    <row r="54" spans="1:7" x14ac:dyDescent="0.25">
      <c r="A54" s="4" t="s">
        <v>23</v>
      </c>
      <c r="B54" s="1" t="s">
        <v>33</v>
      </c>
      <c r="C54" s="23"/>
      <c r="D54" s="23"/>
      <c r="E54" s="23"/>
      <c r="F54" s="23"/>
      <c r="G54" s="23"/>
    </row>
    <row r="55" spans="1:7" x14ac:dyDescent="0.25">
      <c r="A55" s="4" t="s">
        <v>25</v>
      </c>
      <c r="B55" s="1" t="s">
        <v>34</v>
      </c>
      <c r="C55" s="23"/>
      <c r="D55" s="23"/>
      <c r="E55" s="23"/>
      <c r="F55" s="23"/>
      <c r="G55" s="23"/>
    </row>
    <row r="56" spans="1:7" x14ac:dyDescent="0.25">
      <c r="A56" s="16" t="s">
        <v>38</v>
      </c>
      <c r="B56" s="11" t="s">
        <v>9</v>
      </c>
      <c r="C56" s="29">
        <f>SUM(C57:C64)</f>
        <v>18194</v>
      </c>
      <c r="D56" s="29">
        <f t="shared" ref="D56:G56" si="15">SUM(D57:D64)</f>
        <v>20000</v>
      </c>
      <c r="E56" s="29">
        <f t="shared" si="15"/>
        <v>11000</v>
      </c>
      <c r="F56" s="29">
        <f t="shared" si="15"/>
        <v>11000</v>
      </c>
      <c r="G56" s="29">
        <f t="shared" si="15"/>
        <v>6000</v>
      </c>
    </row>
    <row r="57" spans="1:7" x14ac:dyDescent="0.25">
      <c r="A57" s="4" t="s">
        <v>13</v>
      </c>
      <c r="B57" s="1" t="s">
        <v>30</v>
      </c>
      <c r="C57" s="23">
        <v>7459</v>
      </c>
      <c r="D57" s="23"/>
      <c r="E57" s="23"/>
      <c r="F57" s="23"/>
      <c r="G57" s="23"/>
    </row>
    <row r="58" spans="1:7" x14ac:dyDescent="0.25">
      <c r="A58" s="4" t="s">
        <v>19</v>
      </c>
      <c r="B58" s="1" t="s">
        <v>29</v>
      </c>
      <c r="C58" s="23">
        <f>18194-7459-153</f>
        <v>10582</v>
      </c>
      <c r="D58" s="23">
        <v>20000</v>
      </c>
      <c r="E58" s="23">
        <v>9000</v>
      </c>
      <c r="F58" s="23">
        <v>9000</v>
      </c>
      <c r="G58" s="23">
        <v>6000</v>
      </c>
    </row>
    <row r="59" spans="1:7" x14ac:dyDescent="0.25">
      <c r="A59" s="4" t="s">
        <v>20</v>
      </c>
      <c r="B59" s="1" t="s">
        <v>31</v>
      </c>
      <c r="C59" s="23"/>
      <c r="D59" s="23"/>
      <c r="E59" s="23"/>
      <c r="F59" s="23"/>
      <c r="G59" s="23"/>
    </row>
    <row r="60" spans="1:7" x14ac:dyDescent="0.25">
      <c r="A60" s="4">
        <v>35</v>
      </c>
      <c r="B60" s="1" t="s">
        <v>37</v>
      </c>
      <c r="C60" s="23"/>
      <c r="D60" s="23"/>
      <c r="E60" s="23"/>
      <c r="F60" s="23"/>
      <c r="G60" s="23"/>
    </row>
    <row r="61" spans="1:7" x14ac:dyDescent="0.25">
      <c r="A61" s="4">
        <v>36</v>
      </c>
      <c r="B61" s="1" t="s">
        <v>35</v>
      </c>
      <c r="C61" s="23"/>
      <c r="D61" s="23"/>
      <c r="E61" s="23"/>
      <c r="F61" s="23"/>
      <c r="G61" s="23"/>
    </row>
    <row r="62" spans="1:7" x14ac:dyDescent="0.25">
      <c r="A62" s="4" t="s">
        <v>24</v>
      </c>
      <c r="B62" s="1" t="s">
        <v>36</v>
      </c>
      <c r="C62" s="23"/>
      <c r="D62" s="23"/>
      <c r="E62" s="23"/>
      <c r="F62" s="23"/>
      <c r="G62" s="23"/>
    </row>
    <row r="63" spans="1:7" x14ac:dyDescent="0.25">
      <c r="A63" s="4" t="s">
        <v>22</v>
      </c>
      <c r="B63" s="1" t="s">
        <v>39</v>
      </c>
      <c r="C63" s="23"/>
      <c r="D63" s="23"/>
      <c r="E63" s="23"/>
      <c r="F63" s="23"/>
      <c r="G63" s="23"/>
    </row>
    <row r="64" spans="1:7" x14ac:dyDescent="0.25">
      <c r="A64" s="4" t="s">
        <v>23</v>
      </c>
      <c r="B64" s="1" t="s">
        <v>33</v>
      </c>
      <c r="C64" s="23">
        <v>153</v>
      </c>
      <c r="D64" s="23"/>
      <c r="E64" s="23">
        <v>2000</v>
      </c>
      <c r="F64" s="23">
        <v>2000</v>
      </c>
      <c r="G64" s="23"/>
    </row>
    <row r="65" spans="1:7" x14ac:dyDescent="0.25">
      <c r="A65" s="4" t="s">
        <v>25</v>
      </c>
      <c r="B65" s="1" t="s">
        <v>34</v>
      </c>
      <c r="C65" s="23"/>
      <c r="D65" s="23"/>
      <c r="E65" s="23"/>
      <c r="F65" s="23"/>
      <c r="G65" s="23"/>
    </row>
    <row r="66" spans="1:7" x14ac:dyDescent="0.25">
      <c r="A66" s="16" t="s">
        <v>42</v>
      </c>
      <c r="B66" s="11" t="s">
        <v>10</v>
      </c>
      <c r="C66" s="29">
        <f>SUM(C67:C71)</f>
        <v>19653</v>
      </c>
      <c r="D66" s="29">
        <f t="shared" ref="D66:G66" si="16">SUM(D67:D71)</f>
        <v>570</v>
      </c>
      <c r="E66" s="29">
        <f t="shared" si="16"/>
        <v>13000</v>
      </c>
      <c r="F66" s="29">
        <f t="shared" si="16"/>
        <v>13000</v>
      </c>
      <c r="G66" s="29">
        <f t="shared" si="16"/>
        <v>13000</v>
      </c>
    </row>
    <row r="67" spans="1:7" x14ac:dyDescent="0.25">
      <c r="A67" s="4" t="s">
        <v>13</v>
      </c>
      <c r="B67" s="1" t="s">
        <v>30</v>
      </c>
      <c r="C67" s="23">
        <v>10130</v>
      </c>
      <c r="D67" s="23"/>
      <c r="E67" s="23"/>
      <c r="F67" s="23"/>
      <c r="G67" s="23"/>
    </row>
    <row r="68" spans="1:7" x14ac:dyDescent="0.25">
      <c r="A68" s="4" t="s">
        <v>19</v>
      </c>
      <c r="B68" s="1" t="s">
        <v>29</v>
      </c>
      <c r="C68" s="23">
        <f>19653-10130</f>
        <v>9523</v>
      </c>
      <c r="D68" s="23">
        <v>570</v>
      </c>
      <c r="E68" s="23">
        <v>3000</v>
      </c>
      <c r="F68" s="23">
        <v>3000</v>
      </c>
      <c r="G68" s="23">
        <v>3000</v>
      </c>
    </row>
    <row r="69" spans="1:7" x14ac:dyDescent="0.25">
      <c r="A69" s="4" t="s">
        <v>20</v>
      </c>
      <c r="B69" s="1" t="s">
        <v>31</v>
      </c>
      <c r="C69" s="23"/>
      <c r="D69" s="23"/>
      <c r="E69" s="23"/>
      <c r="F69" s="23"/>
      <c r="G69" s="23"/>
    </row>
    <row r="70" spans="1:7" x14ac:dyDescent="0.25">
      <c r="A70" s="4" t="s">
        <v>22</v>
      </c>
      <c r="B70" s="1" t="s">
        <v>39</v>
      </c>
      <c r="C70" s="23"/>
      <c r="D70" s="23"/>
      <c r="E70" s="23"/>
      <c r="F70" s="23"/>
      <c r="G70" s="23"/>
    </row>
    <row r="71" spans="1:7" x14ac:dyDescent="0.25">
      <c r="A71" s="4" t="s">
        <v>23</v>
      </c>
      <c r="B71" s="1" t="s">
        <v>33</v>
      </c>
      <c r="C71" s="23"/>
      <c r="D71" s="23"/>
      <c r="E71" s="23">
        <v>10000</v>
      </c>
      <c r="F71" s="23">
        <v>10000</v>
      </c>
      <c r="G71" s="23">
        <v>10000</v>
      </c>
    </row>
    <row r="72" spans="1:7" x14ac:dyDescent="0.25">
      <c r="A72" s="17">
        <v>71</v>
      </c>
      <c r="B72" s="18" t="s">
        <v>49</v>
      </c>
      <c r="C72" s="29"/>
      <c r="D72" s="29">
        <f>+D73</f>
        <v>1000</v>
      </c>
      <c r="E72" s="29">
        <f>+E73</f>
        <v>500</v>
      </c>
      <c r="F72" s="29">
        <f>+F73</f>
        <v>500</v>
      </c>
      <c r="G72" s="29">
        <f>+G73</f>
        <v>500</v>
      </c>
    </row>
    <row r="73" spans="1:7" x14ac:dyDescent="0.25">
      <c r="A73" s="3">
        <v>42</v>
      </c>
      <c r="B73" s="1" t="s">
        <v>33</v>
      </c>
      <c r="C73" s="23"/>
      <c r="D73" s="23">
        <v>1000</v>
      </c>
      <c r="E73" s="23">
        <v>500</v>
      </c>
      <c r="F73" s="23">
        <v>500</v>
      </c>
      <c r="G73" s="23">
        <v>500</v>
      </c>
    </row>
    <row r="74" spans="1:7" x14ac:dyDescent="0.25">
      <c r="A74" s="20" t="s">
        <v>11</v>
      </c>
      <c r="B74" s="21" t="s">
        <v>12</v>
      </c>
      <c r="C74" s="28">
        <f>+C75+C79+C85+C96+C107</f>
        <v>191277.55000000002</v>
      </c>
      <c r="D74" s="28">
        <f>+D75+D79+D85+D96+D107</f>
        <v>269186</v>
      </c>
      <c r="E74" s="28">
        <f>+E75+E79+E85</f>
        <v>107400</v>
      </c>
      <c r="F74" s="28">
        <f t="shared" ref="F74:G74" si="17">+F75+F79+F85</f>
        <v>74600</v>
      </c>
      <c r="G74" s="28">
        <f t="shared" si="17"/>
        <v>0</v>
      </c>
    </row>
    <row r="75" spans="1:7" x14ac:dyDescent="0.25">
      <c r="A75" s="16" t="s">
        <v>13</v>
      </c>
      <c r="B75" s="11" t="s">
        <v>14</v>
      </c>
      <c r="C75" s="29"/>
      <c r="D75" s="29"/>
      <c r="E75" s="29"/>
      <c r="F75" s="29"/>
      <c r="G75" s="29"/>
    </row>
    <row r="76" spans="1:7" x14ac:dyDescent="0.25">
      <c r="A76" s="4" t="s">
        <v>13</v>
      </c>
      <c r="B76" s="1" t="s">
        <v>30</v>
      </c>
      <c r="C76" s="23"/>
      <c r="D76" s="23"/>
      <c r="E76" s="23"/>
      <c r="F76" s="23"/>
      <c r="G76" s="23"/>
    </row>
    <row r="77" spans="1:7" x14ac:dyDescent="0.25">
      <c r="A77" s="4" t="s">
        <v>19</v>
      </c>
      <c r="B77" s="1" t="s">
        <v>29</v>
      </c>
      <c r="C77" s="23"/>
      <c r="D77" s="23"/>
      <c r="E77" s="23"/>
      <c r="F77" s="23"/>
      <c r="G77" s="23"/>
    </row>
    <row r="78" spans="1:7" x14ac:dyDescent="0.25">
      <c r="A78" s="4" t="s">
        <v>20</v>
      </c>
      <c r="B78" s="1" t="s">
        <v>31</v>
      </c>
      <c r="C78" s="23"/>
      <c r="D78" s="23"/>
      <c r="E78" s="23"/>
      <c r="F78" s="23"/>
      <c r="G78" s="23"/>
    </row>
    <row r="79" spans="1:7" x14ac:dyDescent="0.25">
      <c r="A79" s="16" t="s">
        <v>5</v>
      </c>
      <c r="B79" s="11" t="s">
        <v>6</v>
      </c>
      <c r="C79" s="29">
        <f t="shared" ref="C79:D79" si="18">SUM(C80:C83)</f>
        <v>11796</v>
      </c>
      <c r="D79" s="29">
        <f t="shared" si="18"/>
        <v>0</v>
      </c>
      <c r="E79" s="29">
        <f>SUM(E80:E83)</f>
        <v>0</v>
      </c>
      <c r="F79" s="29">
        <f t="shared" ref="F79:G79" si="19">SUM(F80:F83)</f>
        <v>0</v>
      </c>
      <c r="G79" s="29">
        <f t="shared" si="19"/>
        <v>0</v>
      </c>
    </row>
    <row r="80" spans="1:7" x14ac:dyDescent="0.25">
      <c r="A80" s="4" t="s">
        <v>13</v>
      </c>
      <c r="B80" s="1" t="s">
        <v>30</v>
      </c>
      <c r="C80" s="23"/>
      <c r="D80" s="23"/>
      <c r="E80" s="23"/>
      <c r="F80" s="23"/>
      <c r="G80" s="23"/>
    </row>
    <row r="81" spans="1:7" x14ac:dyDescent="0.25">
      <c r="A81" s="4" t="s">
        <v>19</v>
      </c>
      <c r="B81" s="1" t="s">
        <v>29</v>
      </c>
      <c r="C81" s="23">
        <f>10618+1178</f>
        <v>11796</v>
      </c>
      <c r="D81" s="23"/>
      <c r="E81" s="23"/>
      <c r="F81" s="23"/>
      <c r="G81" s="23"/>
    </row>
    <row r="82" spans="1:7" x14ac:dyDescent="0.25">
      <c r="A82" s="4" t="s">
        <v>20</v>
      </c>
      <c r="B82" s="1" t="s">
        <v>31</v>
      </c>
      <c r="C82" s="23"/>
      <c r="D82" s="23"/>
      <c r="E82" s="23"/>
      <c r="F82" s="23"/>
      <c r="G82" s="23"/>
    </row>
    <row r="83" spans="1:7" x14ac:dyDescent="0.25">
      <c r="A83" s="4" t="s">
        <v>21</v>
      </c>
      <c r="B83" s="1" t="s">
        <v>32</v>
      </c>
      <c r="C83" s="23"/>
      <c r="D83" s="23"/>
      <c r="E83" s="23"/>
      <c r="F83" s="23"/>
      <c r="G83" s="23"/>
    </row>
    <row r="84" spans="1:7" x14ac:dyDescent="0.25">
      <c r="A84" s="4" t="s">
        <v>23</v>
      </c>
      <c r="B84" s="1" t="s">
        <v>33</v>
      </c>
      <c r="C84" s="23"/>
      <c r="D84" s="23"/>
      <c r="E84" s="23"/>
      <c r="F84" s="23"/>
      <c r="G84" s="23"/>
    </row>
    <row r="85" spans="1:7" x14ac:dyDescent="0.25">
      <c r="A85" s="16" t="s">
        <v>7</v>
      </c>
      <c r="B85" s="11" t="s">
        <v>8</v>
      </c>
      <c r="C85" s="29">
        <f>SUM(C86:C95)</f>
        <v>35068.82</v>
      </c>
      <c r="D85" s="29">
        <f>SUM(D86:D95)</f>
        <v>161710</v>
      </c>
      <c r="E85" s="29">
        <f t="shared" ref="E85:G85" si="20">SUM(E86:E95)</f>
        <v>107400</v>
      </c>
      <c r="F85" s="29">
        <f t="shared" si="20"/>
        <v>74600</v>
      </c>
      <c r="G85" s="29">
        <f t="shared" si="20"/>
        <v>0</v>
      </c>
    </row>
    <row r="86" spans="1:7" x14ac:dyDescent="0.25">
      <c r="A86" s="4" t="s">
        <v>13</v>
      </c>
      <c r="B86" s="1" t="s">
        <v>30</v>
      </c>
      <c r="C86" s="23">
        <v>19189.5</v>
      </c>
      <c r="D86" s="23">
        <v>105090</v>
      </c>
      <c r="E86" s="23">
        <v>73100</v>
      </c>
      <c r="F86" s="23">
        <v>50600</v>
      </c>
      <c r="G86" s="23">
        <v>0</v>
      </c>
    </row>
    <row r="87" spans="1:7" x14ac:dyDescent="0.25">
      <c r="A87" s="4" t="s">
        <v>19</v>
      </c>
      <c r="B87" s="1" t="s">
        <v>29</v>
      </c>
      <c r="C87" s="23">
        <v>15879.32</v>
      </c>
      <c r="D87" s="23">
        <v>56620</v>
      </c>
      <c r="E87" s="23">
        <v>34300</v>
      </c>
      <c r="F87" s="23">
        <v>24000</v>
      </c>
      <c r="G87" s="23">
        <v>0</v>
      </c>
    </row>
    <row r="88" spans="1:7" x14ac:dyDescent="0.25">
      <c r="A88" s="4" t="s">
        <v>20</v>
      </c>
      <c r="B88" s="1" t="s">
        <v>31</v>
      </c>
      <c r="C88" s="23"/>
      <c r="D88" s="23"/>
      <c r="E88" s="23"/>
      <c r="F88" s="23"/>
      <c r="G88" s="23"/>
    </row>
    <row r="89" spans="1:7" x14ac:dyDescent="0.25">
      <c r="A89" s="4" t="s">
        <v>27</v>
      </c>
      <c r="B89" s="1" t="s">
        <v>37</v>
      </c>
      <c r="C89" s="23"/>
      <c r="D89" s="23"/>
      <c r="E89" s="23"/>
      <c r="F89" s="23"/>
      <c r="G89" s="23"/>
    </row>
    <row r="90" spans="1:7" x14ac:dyDescent="0.25">
      <c r="A90" s="4" t="s">
        <v>26</v>
      </c>
      <c r="B90" s="1" t="s">
        <v>35</v>
      </c>
      <c r="C90" s="23"/>
      <c r="D90" s="23"/>
      <c r="E90" s="23"/>
      <c r="F90" s="23"/>
      <c r="G90" s="23"/>
    </row>
    <row r="91" spans="1:7" x14ac:dyDescent="0.25">
      <c r="A91" s="4" t="s">
        <v>21</v>
      </c>
      <c r="B91" s="1" t="s">
        <v>32</v>
      </c>
      <c r="C91" s="23"/>
      <c r="D91" s="23"/>
      <c r="E91" s="23"/>
      <c r="F91" s="23"/>
      <c r="G91" s="23"/>
    </row>
    <row r="92" spans="1:7" x14ac:dyDescent="0.25">
      <c r="A92" s="4" t="s">
        <v>24</v>
      </c>
      <c r="B92" s="1" t="s">
        <v>36</v>
      </c>
      <c r="C92" s="23"/>
      <c r="D92" s="23"/>
      <c r="E92" s="23"/>
      <c r="F92" s="23"/>
      <c r="G92" s="23"/>
    </row>
    <row r="93" spans="1:7" x14ac:dyDescent="0.25">
      <c r="A93" s="4" t="s">
        <v>22</v>
      </c>
      <c r="B93" s="1" t="s">
        <v>39</v>
      </c>
      <c r="C93" s="23"/>
      <c r="D93" s="23"/>
      <c r="E93" s="23"/>
      <c r="F93" s="23"/>
      <c r="G93" s="23"/>
    </row>
    <row r="94" spans="1:7" x14ac:dyDescent="0.25">
      <c r="A94" s="4" t="s">
        <v>23</v>
      </c>
      <c r="B94" s="1" t="s">
        <v>33</v>
      </c>
      <c r="C94" s="23"/>
      <c r="D94" s="23"/>
      <c r="E94" s="23"/>
      <c r="F94" s="23"/>
      <c r="G94" s="23"/>
    </row>
    <row r="95" spans="1:7" x14ac:dyDescent="0.25">
      <c r="A95" s="4" t="s">
        <v>25</v>
      </c>
      <c r="B95" s="1" t="s">
        <v>34</v>
      </c>
      <c r="C95" s="23"/>
      <c r="D95" s="23"/>
      <c r="E95" s="23"/>
      <c r="F95" s="23"/>
      <c r="G95" s="23"/>
    </row>
    <row r="96" spans="1:7" x14ac:dyDescent="0.25">
      <c r="A96" s="16" t="s">
        <v>38</v>
      </c>
      <c r="B96" s="11" t="s">
        <v>9</v>
      </c>
      <c r="C96" s="29">
        <f>SUM(C97:C105)</f>
        <v>90262.73000000001</v>
      </c>
      <c r="D96" s="29">
        <f>SUM(D97:D105)</f>
        <v>93246</v>
      </c>
      <c r="E96" s="29">
        <f t="shared" ref="E96:G96" si="21">SUM(E97:E105)</f>
        <v>0</v>
      </c>
      <c r="F96" s="29">
        <f t="shared" si="21"/>
        <v>0</v>
      </c>
      <c r="G96" s="29">
        <f t="shared" si="21"/>
        <v>0</v>
      </c>
    </row>
    <row r="97" spans="1:7" x14ac:dyDescent="0.25">
      <c r="A97" s="4" t="s">
        <v>13</v>
      </c>
      <c r="B97" s="1" t="s">
        <v>30</v>
      </c>
      <c r="C97" s="23">
        <v>61952.94</v>
      </c>
      <c r="D97" s="23">
        <v>56280</v>
      </c>
      <c r="E97" s="23"/>
      <c r="F97" s="23"/>
      <c r="G97" s="23"/>
    </row>
    <row r="98" spans="1:7" x14ac:dyDescent="0.25">
      <c r="A98" s="4" t="s">
        <v>19</v>
      </c>
      <c r="B98" s="1" t="s">
        <v>29</v>
      </c>
      <c r="C98" s="23">
        <v>28309.79</v>
      </c>
      <c r="D98" s="23">
        <v>11290</v>
      </c>
      <c r="E98" s="23"/>
      <c r="F98" s="23"/>
      <c r="G98" s="23"/>
    </row>
    <row r="99" spans="1:7" x14ac:dyDescent="0.25">
      <c r="A99" s="4" t="s">
        <v>20</v>
      </c>
      <c r="B99" s="1" t="s">
        <v>31</v>
      </c>
      <c r="C99" s="23"/>
      <c r="D99" s="23"/>
      <c r="E99" s="23"/>
      <c r="F99" s="23"/>
      <c r="G99" s="23"/>
    </row>
    <row r="100" spans="1:7" x14ac:dyDescent="0.25">
      <c r="A100" s="4">
        <v>35</v>
      </c>
      <c r="B100" s="1" t="s">
        <v>37</v>
      </c>
      <c r="C100" s="23"/>
      <c r="D100" s="23">
        <v>2655</v>
      </c>
      <c r="E100" s="23"/>
      <c r="F100" s="23"/>
      <c r="G100" s="23"/>
    </row>
    <row r="101" spans="1:7" x14ac:dyDescent="0.25">
      <c r="A101" s="4" t="s">
        <v>26</v>
      </c>
      <c r="B101" s="1" t="s">
        <v>35</v>
      </c>
      <c r="C101" s="23"/>
      <c r="D101" s="23">
        <v>23021</v>
      </c>
      <c r="E101" s="23"/>
      <c r="F101" s="23"/>
      <c r="G101" s="23"/>
    </row>
    <row r="102" spans="1:7" x14ac:dyDescent="0.25">
      <c r="A102" s="4" t="s">
        <v>21</v>
      </c>
      <c r="B102" s="1" t="s">
        <v>32</v>
      </c>
      <c r="C102" s="23"/>
      <c r="D102" s="23"/>
      <c r="E102" s="23"/>
      <c r="F102" s="23"/>
      <c r="G102" s="23"/>
    </row>
    <row r="103" spans="1:7" x14ac:dyDescent="0.25">
      <c r="A103" s="4" t="s">
        <v>24</v>
      </c>
      <c r="B103" s="1" t="s">
        <v>36</v>
      </c>
      <c r="C103" s="23"/>
      <c r="D103" s="23"/>
      <c r="E103" s="23"/>
      <c r="F103" s="23"/>
      <c r="G103" s="23"/>
    </row>
    <row r="104" spans="1:7" x14ac:dyDescent="0.25">
      <c r="A104" s="4" t="s">
        <v>22</v>
      </c>
      <c r="B104" s="1" t="s">
        <v>39</v>
      </c>
      <c r="C104" s="23"/>
      <c r="D104" s="23"/>
      <c r="E104" s="23"/>
      <c r="F104" s="23"/>
      <c r="G104" s="23"/>
    </row>
    <row r="105" spans="1:7" x14ac:dyDescent="0.25">
      <c r="A105" s="4" t="s">
        <v>23</v>
      </c>
      <c r="B105" s="1" t="s">
        <v>33</v>
      </c>
      <c r="C105" s="23"/>
      <c r="D105" s="23"/>
      <c r="E105" s="23"/>
      <c r="F105" s="23"/>
      <c r="G105" s="23"/>
    </row>
    <row r="106" spans="1:7" x14ac:dyDescent="0.25">
      <c r="A106" s="4" t="s">
        <v>25</v>
      </c>
      <c r="B106" s="1" t="s">
        <v>34</v>
      </c>
      <c r="C106" s="23"/>
      <c r="D106" s="23"/>
      <c r="E106" s="23"/>
      <c r="F106" s="23"/>
      <c r="G106" s="23"/>
    </row>
    <row r="107" spans="1:7" x14ac:dyDescent="0.25">
      <c r="A107" s="16" t="s">
        <v>42</v>
      </c>
      <c r="B107" s="11" t="s">
        <v>10</v>
      </c>
      <c r="C107" s="29">
        <f>SUM(C109:C112)+C108</f>
        <v>54150</v>
      </c>
      <c r="D107" s="29">
        <f>SUM(D109:D112)+D108</f>
        <v>14230</v>
      </c>
      <c r="E107" s="29">
        <f>SUM(E109:E112)</f>
        <v>0</v>
      </c>
      <c r="F107" s="29">
        <f t="shared" ref="F107:G107" si="22">SUM(F109:F112)</f>
        <v>0</v>
      </c>
      <c r="G107" s="29">
        <f t="shared" si="22"/>
        <v>0</v>
      </c>
    </row>
    <row r="108" spans="1:7" x14ac:dyDescent="0.25">
      <c r="A108" s="4" t="s">
        <v>13</v>
      </c>
      <c r="B108" s="1" t="s">
        <v>30</v>
      </c>
      <c r="C108" s="23">
        <v>28939</v>
      </c>
      <c r="D108" s="23">
        <v>12700</v>
      </c>
      <c r="E108" s="23"/>
      <c r="F108" s="23"/>
      <c r="G108" s="23"/>
    </row>
    <row r="109" spans="1:7" x14ac:dyDescent="0.25">
      <c r="A109" s="4" t="s">
        <v>19</v>
      </c>
      <c r="B109" s="1" t="s">
        <v>29</v>
      </c>
      <c r="C109" s="23">
        <v>25211</v>
      </c>
      <c r="D109" s="23">
        <v>1530</v>
      </c>
      <c r="E109" s="23"/>
      <c r="F109" s="23"/>
      <c r="G109" s="23"/>
    </row>
    <row r="110" spans="1:7" x14ac:dyDescent="0.25">
      <c r="A110" s="4" t="s">
        <v>20</v>
      </c>
      <c r="B110" s="1" t="s">
        <v>31</v>
      </c>
      <c r="C110" s="23"/>
      <c r="D110" s="23"/>
      <c r="E110" s="23"/>
      <c r="F110" s="23"/>
      <c r="G110" s="23"/>
    </row>
    <row r="111" spans="1:7" x14ac:dyDescent="0.25">
      <c r="A111" s="4" t="s">
        <v>22</v>
      </c>
      <c r="B111" s="1" t="s">
        <v>39</v>
      </c>
      <c r="C111" s="23"/>
      <c r="D111" s="23"/>
      <c r="E111" s="23"/>
      <c r="F111" s="23"/>
      <c r="G111" s="23"/>
    </row>
    <row r="112" spans="1:7" x14ac:dyDescent="0.25">
      <c r="A112" s="4" t="s">
        <v>23</v>
      </c>
      <c r="B112" s="1" t="s">
        <v>33</v>
      </c>
      <c r="C112" s="23"/>
      <c r="D112" s="23">
        <v>0</v>
      </c>
      <c r="E112" s="23"/>
      <c r="F112" s="23"/>
      <c r="G112" s="23"/>
    </row>
    <row r="113" spans="1:7" ht="0.75" customHeight="1" x14ac:dyDescent="0.25">
      <c r="A113" s="13"/>
      <c r="B113" s="14"/>
      <c r="C113" s="30"/>
      <c r="D113" s="30"/>
      <c r="E113" s="30"/>
      <c r="F113" s="30"/>
      <c r="G113" s="30"/>
    </row>
  </sheetData>
  <pageMargins left="0.31496062992125984" right="0.31496062992125984" top="0.74803149606299213" bottom="0.74803149606299213" header="0.31496062992125984" footer="0.31496062992125984"/>
  <pageSetup paperSize="9" scale="9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Klaudija</cp:lastModifiedBy>
  <cp:lastPrinted>2023-12-12T12:27:41Z</cp:lastPrinted>
  <dcterms:created xsi:type="dcterms:W3CDTF">2022-10-31T10:11:38Z</dcterms:created>
  <dcterms:modified xsi:type="dcterms:W3CDTF">2024-02-23T07:35:30Z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