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laudija\Desktop\"/>
    </mc:Choice>
  </mc:AlternateContent>
  <xr:revisionPtr revIDLastSave="0" documentId="8_{29C3CC1E-BA51-4571-BDAB-4F164CBDCDB7}" xr6:coauthVersionLast="47" xr6:coauthVersionMax="47" xr10:uidLastSave="{00000000-0000-0000-0000-000000000000}"/>
  <bookViews>
    <workbookView xWindow="-25320" yWindow="270" windowWidth="25440" windowHeight="15270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 08006" sheetId="12" r:id="rId8"/>
  </sheets>
  <externalReferences>
    <externalReference r:id="rId9"/>
  </externalReferences>
  <definedNames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  <definedName name="_xlnm.Print_Titles" localSheetId="7">'II. POSEBNI DIO 08006'!$4:$5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L60" i="2"/>
  <c r="I45" i="2"/>
  <c r="I59" i="2"/>
  <c r="F89" i="12"/>
  <c r="E90" i="12"/>
  <c r="F90" i="12" s="1"/>
  <c r="D36" i="12" l="1"/>
  <c r="C55" i="2"/>
  <c r="I13" i="1" l="1"/>
  <c r="I14" i="1"/>
  <c r="I11" i="1"/>
  <c r="I10" i="1"/>
  <c r="D16" i="12"/>
  <c r="D90" i="12"/>
  <c r="D88" i="12" s="1"/>
  <c r="D10" i="12" s="1"/>
  <c r="D59" i="12"/>
  <c r="D11" i="12" s="1"/>
  <c r="F99" i="12"/>
  <c r="E99" i="12"/>
  <c r="D99" i="12"/>
  <c r="F88" i="12"/>
  <c r="E88" i="12"/>
  <c r="D89" i="12"/>
  <c r="G48" i="12"/>
  <c r="F48" i="12"/>
  <c r="E48" i="12"/>
  <c r="D48" i="12"/>
  <c r="D42" i="12"/>
  <c r="D43" i="12"/>
  <c r="D34" i="12"/>
  <c r="D8" i="12" s="1"/>
  <c r="D47" i="12"/>
  <c r="E75" i="12"/>
  <c r="F75" i="12"/>
  <c r="D19" i="12"/>
  <c r="D18" i="12" s="1"/>
  <c r="D7" i="12" s="1"/>
  <c r="D12" i="12"/>
  <c r="F71" i="12"/>
  <c r="F69" i="12" s="1"/>
  <c r="E61" i="12"/>
  <c r="F61" i="12" s="1"/>
  <c r="F59" i="12" s="1"/>
  <c r="D23" i="12"/>
  <c r="G26" i="12"/>
  <c r="G24" i="12" s="1"/>
  <c r="G23" i="12" s="1"/>
  <c r="G71" i="12"/>
  <c r="G70" i="12"/>
  <c r="G69" i="12"/>
  <c r="E69" i="12"/>
  <c r="E12" i="12" s="1"/>
  <c r="G112" i="12"/>
  <c r="G111" i="12"/>
  <c r="G61" i="12"/>
  <c r="G60" i="12"/>
  <c r="G59" i="12" s="1"/>
  <c r="G11" i="12" s="1"/>
  <c r="F47" i="12"/>
  <c r="F45" i="12"/>
  <c r="F44" i="12"/>
  <c r="F43" i="12"/>
  <c r="F42" i="12"/>
  <c r="F41" i="12"/>
  <c r="G99" i="12"/>
  <c r="G101" i="12"/>
  <c r="G90" i="12"/>
  <c r="G89" i="12"/>
  <c r="G88" i="12" s="1"/>
  <c r="G42" i="12"/>
  <c r="G40" i="12" s="1"/>
  <c r="G9" i="12" s="1"/>
  <c r="G43" i="12"/>
  <c r="G36" i="12"/>
  <c r="G34" i="12" s="1"/>
  <c r="G33" i="12" s="1"/>
  <c r="G8" i="12" l="1"/>
  <c r="E59" i="12"/>
  <c r="G110" i="12"/>
  <c r="G12" i="12" s="1"/>
  <c r="G10" i="12"/>
  <c r="E10" i="12"/>
  <c r="F10" i="12"/>
  <c r="F77" i="12"/>
  <c r="E77" i="12"/>
  <c r="D77" i="12"/>
  <c r="F40" i="12"/>
  <c r="E11" i="12"/>
  <c r="E42" i="12"/>
  <c r="E47" i="12"/>
  <c r="E45" i="12"/>
  <c r="E44" i="12"/>
  <c r="E43" i="12"/>
  <c r="E41" i="12"/>
  <c r="D40" i="12"/>
  <c r="D9" i="12" s="1"/>
  <c r="F36" i="12"/>
  <c r="F34" i="12" s="1"/>
  <c r="F33" i="12" s="1"/>
  <c r="E36" i="12"/>
  <c r="E34" i="12" s="1"/>
  <c r="E8" i="12" s="1"/>
  <c r="F8" i="12" s="1"/>
  <c r="G19" i="12"/>
  <c r="F20" i="12"/>
  <c r="F31" i="12"/>
  <c r="F27" i="12"/>
  <c r="E26" i="12"/>
  <c r="F26" i="12" s="1"/>
  <c r="E18" i="12"/>
  <c r="E19" i="12"/>
  <c r="F19" i="12" s="1"/>
  <c r="G7" i="12" l="1"/>
  <c r="G6" i="12" s="1"/>
  <c r="G18" i="12"/>
  <c r="G77" i="12"/>
  <c r="F11" i="12"/>
  <c r="D6" i="12"/>
  <c r="E40" i="12"/>
  <c r="E3" i="12" l="1"/>
  <c r="G3" i="12" s="1"/>
  <c r="E9" i="12"/>
  <c r="E33" i="12"/>
  <c r="E24" i="12"/>
  <c r="F24" i="12" s="1"/>
  <c r="F7" i="12" s="1"/>
  <c r="F6" i="12" s="1"/>
  <c r="F35" i="8"/>
  <c r="F33" i="8"/>
  <c r="F32" i="8"/>
  <c r="F30" i="8"/>
  <c r="F28" i="8"/>
  <c r="F26" i="8"/>
  <c r="F70" i="2"/>
  <c r="F10" i="2" s="1"/>
  <c r="F11" i="2"/>
  <c r="F76" i="2"/>
  <c r="F80" i="2"/>
  <c r="F18" i="12"/>
  <c r="F23" i="12" l="1"/>
  <c r="E23" i="12"/>
  <c r="E7" i="12" s="1"/>
  <c r="E6" i="12" s="1"/>
  <c r="C68" i="2"/>
  <c r="C65" i="2" s="1"/>
  <c r="C59" i="2"/>
  <c r="C58" i="2" s="1"/>
  <c r="C52" i="2"/>
  <c r="C51" i="2" s="1"/>
  <c r="C11" i="2" s="1"/>
  <c r="C10" i="2" s="1"/>
  <c r="C48" i="2"/>
  <c r="C45" i="2" s="1"/>
  <c r="C42" i="2"/>
  <c r="C35" i="2"/>
  <c r="C34" i="2" s="1"/>
  <c r="C29" i="2"/>
  <c r="C15" i="2"/>
  <c r="D13" i="2"/>
  <c r="D12" i="2" s="1"/>
  <c r="D11" i="2" s="1"/>
  <c r="D10" i="2" s="1"/>
  <c r="D80" i="2"/>
  <c r="D70" i="2"/>
  <c r="D68" i="2"/>
  <c r="D65" i="2" s="1"/>
  <c r="D59" i="2"/>
  <c r="D58" i="2" s="1"/>
  <c r="D52" i="2"/>
  <c r="D51" i="2" s="1"/>
  <c r="D48" i="2"/>
  <c r="D45" i="2" s="1"/>
  <c r="D42" i="2"/>
  <c r="D34" i="2" s="1"/>
  <c r="D35" i="2"/>
  <c r="D29" i="2"/>
  <c r="D15" i="2"/>
  <c r="F36" i="8"/>
  <c r="F34" i="8"/>
  <c r="F31" i="8"/>
  <c r="F29" i="8"/>
  <c r="F27" i="8"/>
  <c r="F25" i="8"/>
  <c r="F23" i="8"/>
  <c r="F22" i="8" s="1"/>
  <c r="F21" i="8"/>
  <c r="F20" i="8"/>
  <c r="F19" i="8"/>
  <c r="F18" i="8"/>
  <c r="F17" i="8" s="1"/>
  <c r="F16" i="8"/>
  <c r="F15" i="8" s="1"/>
  <c r="F14" i="8"/>
  <c r="F13" i="8" s="1"/>
  <c r="F12" i="8"/>
  <c r="F11" i="8" s="1"/>
  <c r="C10" i="8"/>
  <c r="F35" i="4"/>
  <c r="F27" i="4" s="1"/>
  <c r="F33" i="4"/>
  <c r="F31" i="4"/>
  <c r="F28" i="4"/>
  <c r="F13" i="4"/>
  <c r="F25" i="4"/>
  <c r="F23" i="4"/>
  <c r="F17" i="4"/>
  <c r="F15" i="4"/>
  <c r="F11" i="4"/>
  <c r="F41" i="4"/>
  <c r="G43" i="4"/>
  <c r="F43" i="4"/>
  <c r="E43" i="4"/>
  <c r="D43" i="4"/>
  <c r="H25" i="1"/>
  <c r="H24" i="1"/>
  <c r="F10" i="4" l="1"/>
  <c r="F24" i="8"/>
  <c r="F10" i="8"/>
  <c r="H80" i="2"/>
  <c r="G80" i="2"/>
  <c r="H48" i="6" l="1"/>
  <c r="G48" i="6" l="1"/>
  <c r="F14" i="1"/>
  <c r="C9" i="6" l="1"/>
  <c r="F13" i="1"/>
  <c r="H52" i="2" l="1"/>
  <c r="H45" i="2"/>
  <c r="H48" i="2"/>
  <c r="H59" i="2"/>
  <c r="G11" i="1"/>
  <c r="H11" i="1" s="1"/>
  <c r="H65" i="2"/>
  <c r="G18" i="2" l="1"/>
  <c r="H58" i="2"/>
  <c r="H42" i="2"/>
  <c r="H35" i="2"/>
  <c r="H29" i="2"/>
  <c r="H15" i="2"/>
  <c r="H12" i="2" l="1"/>
  <c r="H34" i="2"/>
  <c r="K25" i="1"/>
  <c r="J25" i="1"/>
  <c r="K24" i="1"/>
  <c r="J24" i="1"/>
  <c r="G12" i="1" l="1"/>
  <c r="H12" i="1" s="1"/>
  <c r="G10" i="1"/>
  <c r="H10" i="1" s="1"/>
  <c r="E10" i="2"/>
  <c r="H12" i="6" l="1"/>
  <c r="G12" i="6"/>
  <c r="G15" i="2"/>
  <c r="G35" i="2"/>
  <c r="C35" i="7" l="1"/>
  <c r="E17" i="7" l="1"/>
  <c r="H22" i="1" s="1"/>
  <c r="D17" i="7"/>
  <c r="G22" i="1" s="1"/>
  <c r="F19" i="7"/>
  <c r="F18" i="7" s="1"/>
  <c r="C19" i="7"/>
  <c r="G19" i="7" s="1"/>
  <c r="F24" i="7"/>
  <c r="C24" i="7"/>
  <c r="F22" i="7"/>
  <c r="H22" i="7"/>
  <c r="C22" i="7"/>
  <c r="H26" i="7"/>
  <c r="G26" i="7"/>
  <c r="H25" i="7"/>
  <c r="G25" i="7"/>
  <c r="H24" i="7"/>
  <c r="H23" i="7"/>
  <c r="G23" i="7"/>
  <c r="G22" i="7"/>
  <c r="H21" i="7"/>
  <c r="G21" i="7"/>
  <c r="H20" i="7"/>
  <c r="G20" i="7"/>
  <c r="H19" i="7"/>
  <c r="G10" i="8" l="1"/>
  <c r="C18" i="7"/>
  <c r="H10" i="8"/>
  <c r="G24" i="7"/>
  <c r="F12" i="7" l="1"/>
  <c r="F11" i="7" s="1"/>
  <c r="E10" i="7"/>
  <c r="H21" i="1" s="1"/>
  <c r="D10" i="7"/>
  <c r="G21" i="1" s="1"/>
  <c r="C12" i="7"/>
  <c r="C11" i="7" s="1"/>
  <c r="F15" i="7"/>
  <c r="F14" i="7" s="1"/>
  <c r="C15" i="7"/>
  <c r="C14" i="7" s="1"/>
  <c r="C10" i="7" l="1"/>
  <c r="F21" i="1" s="1"/>
  <c r="F10" i="7"/>
  <c r="I21" i="1" s="1"/>
  <c r="F28" i="7"/>
  <c r="H28" i="7" s="1"/>
  <c r="C28" i="7"/>
  <c r="G28" i="7" s="1"/>
  <c r="F30" i="7"/>
  <c r="H30" i="7" s="1"/>
  <c r="C30" i="7"/>
  <c r="F33" i="7"/>
  <c r="H33" i="7" s="1"/>
  <c r="C33" i="7"/>
  <c r="G33" i="7" s="1"/>
  <c r="G11" i="7"/>
  <c r="H11" i="7"/>
  <c r="G12" i="7"/>
  <c r="H12" i="7"/>
  <c r="G14" i="7"/>
  <c r="H14" i="7"/>
  <c r="G15" i="7"/>
  <c r="H15" i="7"/>
  <c r="G16" i="7"/>
  <c r="H16" i="7"/>
  <c r="G18" i="7"/>
  <c r="H18" i="7"/>
  <c r="G29" i="7"/>
  <c r="H29" i="7"/>
  <c r="G31" i="7"/>
  <c r="H31" i="7"/>
  <c r="G34" i="7"/>
  <c r="H34" i="7"/>
  <c r="G36" i="7"/>
  <c r="H36" i="7"/>
  <c r="H10" i="7"/>
  <c r="G10" i="7"/>
  <c r="F35" i="7"/>
  <c r="G35" i="7" s="1"/>
  <c r="F11" i="10"/>
  <c r="E11" i="10"/>
  <c r="D11" i="10"/>
  <c r="C11" i="10"/>
  <c r="G11" i="4"/>
  <c r="H13" i="4"/>
  <c r="H12" i="4"/>
  <c r="H14" i="4"/>
  <c r="H16" i="4"/>
  <c r="H18" i="4"/>
  <c r="H19" i="4"/>
  <c r="H24" i="4"/>
  <c r="H29" i="4"/>
  <c r="H32" i="4"/>
  <c r="H34" i="4"/>
  <c r="H36" i="4"/>
  <c r="H37" i="4"/>
  <c r="H42" i="4"/>
  <c r="H44" i="4"/>
  <c r="G12" i="4"/>
  <c r="G14" i="4"/>
  <c r="G16" i="4"/>
  <c r="G18" i="4"/>
  <c r="G19" i="4"/>
  <c r="G24" i="4"/>
  <c r="G29" i="4"/>
  <c r="G32" i="4"/>
  <c r="G34" i="4"/>
  <c r="G36" i="4"/>
  <c r="G37" i="4"/>
  <c r="G42" i="4"/>
  <c r="G41" i="4" s="1"/>
  <c r="G28" i="4" l="1"/>
  <c r="G33" i="4"/>
  <c r="H33" i="4"/>
  <c r="H41" i="4"/>
  <c r="H17" i="4"/>
  <c r="G13" i="4"/>
  <c r="G23" i="4"/>
  <c r="C27" i="7"/>
  <c r="F27" i="7"/>
  <c r="H27" i="7" s="1"/>
  <c r="C32" i="7"/>
  <c r="C17" i="7" s="1"/>
  <c r="H25" i="4"/>
  <c r="G35" i="4"/>
  <c r="G31" i="4"/>
  <c r="G17" i="4"/>
  <c r="F32" i="7"/>
  <c r="F17" i="7" s="1"/>
  <c r="I22" i="1" s="1"/>
  <c r="G30" i="7"/>
  <c r="H35" i="7"/>
  <c r="D10" i="4"/>
  <c r="H35" i="4"/>
  <c r="H31" i="4"/>
  <c r="H23" i="4"/>
  <c r="H15" i="4"/>
  <c r="H11" i="4"/>
  <c r="C10" i="4"/>
  <c r="E10" i="4"/>
  <c r="G15" i="4"/>
  <c r="H28" i="4"/>
  <c r="H99" i="6"/>
  <c r="H14" i="1"/>
  <c r="G14" i="1"/>
  <c r="G52" i="2"/>
  <c r="G59" i="2"/>
  <c r="G34" i="2" l="1"/>
  <c r="G42" i="2"/>
  <c r="G45" i="2"/>
  <c r="G48" i="2"/>
  <c r="G36" i="6"/>
  <c r="H36" i="6"/>
  <c r="H137" i="6"/>
  <c r="G137" i="6"/>
  <c r="H29" i="6"/>
  <c r="G29" i="6"/>
  <c r="H126" i="6"/>
  <c r="G126" i="6"/>
  <c r="H94" i="6"/>
  <c r="G94" i="6"/>
  <c r="H19" i="6"/>
  <c r="G19" i="6"/>
  <c r="H60" i="6"/>
  <c r="G60" i="6"/>
  <c r="H24" i="6"/>
  <c r="G24" i="6"/>
  <c r="G11" i="6"/>
  <c r="H17" i="6"/>
  <c r="G17" i="6"/>
  <c r="G85" i="6"/>
  <c r="H85" i="6"/>
  <c r="G12" i="2"/>
  <c r="G29" i="2"/>
  <c r="H13" i="1"/>
  <c r="G27" i="4"/>
  <c r="G58" i="2"/>
  <c r="H10" i="4"/>
  <c r="G10" i="4"/>
  <c r="H27" i="4"/>
  <c r="G32" i="7"/>
  <c r="G65" i="2"/>
  <c r="H32" i="7"/>
  <c r="G27" i="7"/>
  <c r="H17" i="7"/>
  <c r="F22" i="1"/>
  <c r="G17" i="7"/>
  <c r="E9" i="6"/>
  <c r="D9" i="6"/>
  <c r="G13" i="1"/>
  <c r="H98" i="6"/>
  <c r="H56" i="6" l="1"/>
  <c r="G56" i="6"/>
  <c r="H90" i="6"/>
  <c r="G90" i="6"/>
  <c r="H121" i="6"/>
  <c r="G121" i="6"/>
  <c r="H73" i="6"/>
  <c r="G73" i="6"/>
  <c r="H23" i="6"/>
  <c r="G23" i="6"/>
  <c r="H11" i="6"/>
  <c r="F11" i="1"/>
  <c r="F10" i="1"/>
  <c r="F9" i="6"/>
  <c r="G23" i="1"/>
  <c r="G26" i="1" s="1"/>
  <c r="K10" i="1" l="1"/>
  <c r="G10" i="6"/>
  <c r="H10" i="6"/>
  <c r="H113" i="6"/>
  <c r="G113" i="6"/>
  <c r="K14" i="1"/>
  <c r="F12" i="1"/>
  <c r="J13" i="1"/>
  <c r="F15" i="1"/>
  <c r="H23" i="1"/>
  <c r="H15" i="1"/>
  <c r="E14" i="10" s="1"/>
  <c r="I23" i="1"/>
  <c r="I26" i="1" s="1"/>
  <c r="G15" i="1"/>
  <c r="F23" i="1"/>
  <c r="F26" i="1" s="1"/>
  <c r="C14" i="10" l="1"/>
  <c r="D3" i="12"/>
  <c r="C3" i="12" s="1"/>
  <c r="J10" i="1"/>
  <c r="H9" i="6"/>
  <c r="G9" i="6"/>
  <c r="D14" i="10"/>
  <c r="D13" i="10" s="1"/>
  <c r="D10" i="10" s="1"/>
  <c r="E13" i="10"/>
  <c r="E10" i="10" s="1"/>
  <c r="C13" i="10"/>
  <c r="K11" i="1"/>
  <c r="I12" i="1"/>
  <c r="K12" i="1" s="1"/>
  <c r="F16" i="1"/>
  <c r="F27" i="1" s="1"/>
  <c r="J14" i="1"/>
  <c r="K13" i="1"/>
  <c r="I15" i="1"/>
  <c r="H26" i="1"/>
  <c r="H16" i="1"/>
  <c r="G16" i="1"/>
  <c r="G27" i="1" s="1"/>
  <c r="J12" i="1" l="1"/>
  <c r="J15" i="1"/>
  <c r="F14" i="10"/>
  <c r="C10" i="10"/>
  <c r="H27" i="1"/>
  <c r="I16" i="1"/>
  <c r="K15" i="1"/>
  <c r="H14" i="10" l="1"/>
  <c r="F13" i="10"/>
  <c r="G14" i="10"/>
  <c r="I27" i="1"/>
  <c r="J16" i="1"/>
  <c r="H13" i="10" l="1"/>
  <c r="F10" i="10"/>
  <c r="G13" i="10"/>
  <c r="H10" i="10" l="1"/>
  <c r="G10" i="10"/>
  <c r="G55" i="2"/>
  <c r="H55" i="2" l="1"/>
  <c r="G51" i="2" l="1"/>
  <c r="H51" i="2"/>
  <c r="H11" i="2" l="1"/>
  <c r="G11" i="2"/>
  <c r="H10" i="2" l="1"/>
  <c r="G10" i="2"/>
</calcChain>
</file>

<file path=xl/sharedStrings.xml><?xml version="1.0" encoding="utf-8"?>
<sst xmlns="http://schemas.openxmlformats.org/spreadsheetml/2006/main" count="970" uniqueCount="587">
  <si>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</si>
  <si>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</si>
  <si>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</si>
  <si>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</si>
  <si>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</si>
  <si>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</si>
  <si>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</si>
  <si>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</si>
  <si>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</si>
  <si>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</si>
  <si>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</si>
  <si>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</si>
  <si>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</si>
  <si>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</si>
  <si>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</si>
  <si>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</si>
  <si>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</si>
  <si>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</si>
  <si>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</si>
  <si>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</si>
  <si>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</si>
  <si>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</si>
  <si>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</si>
  <si>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</si>
  <si>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</si>
  <si>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</si>
  <si>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</si>
  <si>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</si>
  <si>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</si>
  <si>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</si>
  <si>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</si>
  <si>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</si>
  <si>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</si>
  <si>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</si>
  <si>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</si>
  <si>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</si>
  <si>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</si>
  <si>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</si>
  <si>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</si>
  <si>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</si>
  <si>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</si>
  <si>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</si>
  <si>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</si>
  <si>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</si>
  <si>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</si>
  <si>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</si>
  <si>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</si>
  <si>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</si>
  <si>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</si>
  <si>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</si>
  <si>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</si>
  <si>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</si>
  <si>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</si>
  <si>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</si>
  <si>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</si>
  <si>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</si>
  <si>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</si>
  <si>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</si>
  <si>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</si>
  <si>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</si>
  <si>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</si>
  <si>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</si>
  <si>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</si>
  <si>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</si>
  <si>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</si>
  <si>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</si>
  <si>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</si>
  <si>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</si>
  <si>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</si>
  <si>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</si>
  <si>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</si>
  <si>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</si>
  <si>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</si>
  <si>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</si>
  <si>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</si>
  <si>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</si>
  <si>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</si>
  <si>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</si>
  <si>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</si>
  <si>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</si>
  <si>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</si>
  <si>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</si>
  <si>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</si>
  <si>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</si>
  <si>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</si>
  <si>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</si>
  <si>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</si>
  <si>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</si>
  <si>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</si>
  <si>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</si>
  <si>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</si>
  <si>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</si>
  <si>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</si>
  <si>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</si>
  <si>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</si>
  <si>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</si>
  <si>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</si>
  <si>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</si>
  <si>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</si>
  <si>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</si>
  <si>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</si>
  <si>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</si>
  <si>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</si>
  <si>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</si>
  <si>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</si>
  <si>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</si>
  <si>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</si>
  <si>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</si>
  <si>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</si>
  <si>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</si>
  <si>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</si>
  <si>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</si>
  <si>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</si>
  <si>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</si>
  <si>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</si>
  <si>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</si>
  <si>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</si>
  <si>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</si>
  <si>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</si>
  <si>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</si>
  <si>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</si>
  <si>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</si>
  <si>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</si>
  <si>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</si>
  <si>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</si>
  <si>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</si>
  <si>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</si>
  <si>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</si>
  <si>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</si>
  <si>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</si>
  <si>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</si>
  <si>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</si>
  <si>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</si>
  <si>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</si>
  <si>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</si>
  <si>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</si>
  <si>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</si>
  <si>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</si>
  <si>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</si>
  <si>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</si>
  <si>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</si>
  <si>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</si>
  <si>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</si>
  <si>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</si>
  <si>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</si>
  <si>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</si>
  <si>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</si>
  <si>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</si>
  <si>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</si>
  <si>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</si>
  <si>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</si>
  <si>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</si>
  <si>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</si>
  <si>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</si>
  <si>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</si>
  <si>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</si>
  <si>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</si>
  <si>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</si>
  <si>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</si>
  <si>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</si>
  <si>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</si>
  <si>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</si>
  <si>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</si>
  <si>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</si>
  <si>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</si>
  <si>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</si>
  <si>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</si>
  <si>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</si>
  <si>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</si>
  <si>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</si>
  <si>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</si>
  <si>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</si>
  <si>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</si>
  <si>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</si>
  <si>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</si>
  <si>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</si>
  <si>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</si>
  <si>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</si>
  <si>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</si>
  <si>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</si>
  <si>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</si>
  <si>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</si>
  <si>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</si>
  <si>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</si>
  <si>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</si>
  <si>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</si>
  <si>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</si>
  <si>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</si>
  <si>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</si>
  <si>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</si>
  <si>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</si>
  <si>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</si>
  <si>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</si>
  <si>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</si>
  <si>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</si>
  <si>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</si>
  <si>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</si>
  <si>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</si>
  <si>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</si>
  <si>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</si>
  <si>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</si>
  <si>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</si>
  <si>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</si>
  <si>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</si>
  <si>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</si>
  <si>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</si>
  <si>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</si>
  <si>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</si>
  <si>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</si>
  <si>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</si>
  <si>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</si>
  <si>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</si>
  <si>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</si>
  <si>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</si>
  <si>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</si>
  <si>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</si>
  <si>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</si>
  <si>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</si>
  <si>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</si>
  <si>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</si>
  <si>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</si>
  <si>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</si>
  <si>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</si>
  <si>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</si>
  <si>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</si>
  <si>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</si>
  <si>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</si>
  <si>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</si>
  <si>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</si>
  <si>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</si>
  <si>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</si>
  <si>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</si>
  <si>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</si>
  <si>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</si>
  <si>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</si>
  <si>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</si>
  <si>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</si>
  <si>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</si>
  <si>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</si>
  <si>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</si>
  <si>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</si>
  <si>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</si>
  <si>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</si>
  <si>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</si>
  <si>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</si>
  <si>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</si>
  <si>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</si>
  <si>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</si>
  <si>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</si>
  <si>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</si>
  <si>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</si>
  <si>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</si>
  <si>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</si>
  <si>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</si>
  <si>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</si>
  <si>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</si>
  <si>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</si>
  <si>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</si>
  <si>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</si>
  <si>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</si>
  <si>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</si>
  <si>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</si>
  <si>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</si>
  <si>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</si>
  <si>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</si>
  <si>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</si>
  <si>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</si>
  <si>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</si>
  <si>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</si>
  <si>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</si>
  <si>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</si>
  <si>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</si>
  <si>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</si>
  <si>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</si>
  <si>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</si>
  <si>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</si>
  <si>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</si>
  <si>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</si>
  <si>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</si>
  <si>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</si>
  <si>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</si>
  <si>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</si>
  <si>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</si>
  <si>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</si>
  <si>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</si>
  <si>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</si>
  <si>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</si>
  <si>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</si>
  <si>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</si>
  <si>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</si>
  <si>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</si>
  <si>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</si>
  <si>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</si>
  <si>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</si>
  <si>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</si>
  <si>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</si>
  <si>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</si>
  <si>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</si>
  <si>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</si>
  <si>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</si>
  <si>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</si>
  <si>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</si>
  <si>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</si>
  <si>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</si>
  <si>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</si>
  <si>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</si>
  <si>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</si>
  <si>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</si>
  <si>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</si>
  <si>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</si>
  <si>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</si>
  <si>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</si>
  <si>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</si>
  <si>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</si>
  <si>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</si>
  <si>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</si>
  <si>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</si>
  <si>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</si>
  <si>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</si>
  <si>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</si>
  <si>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</si>
  <si>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</si>
  <si>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</si>
  <si>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</si>
  <si>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</si>
  <si>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</si>
  <si>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</si>
  <si>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</si>
  <si>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</si>
  <si>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</si>
  <si>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</si>
  <si>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</si>
  <si>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</si>
  <si>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</si>
  <si>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</si>
  <si>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</si>
  <si>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</si>
  <si>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</si>
  <si>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</si>
  <si>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</si>
  <si>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</si>
  <si>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</si>
  <si>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</si>
  <si>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</si>
  <si>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</si>
  <si>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</si>
  <si>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</si>
  <si>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</si>
  <si>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</si>
  <si>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</si>
  <si>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</si>
  <si>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</si>
  <si>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</si>
  <si>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</si>
  <si>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</si>
  <si>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</si>
  <si>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</si>
  <si>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</si>
  <si>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</si>
  <si>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</si>
  <si>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</si>
  <si>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</si>
  <si>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</si>
  <si>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</si>
  <si>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</si>
  <si>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</si>
  <si>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</si>
  <si>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</si>
  <si>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</si>
  <si>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</si>
  <si>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</si>
  <si>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</si>
  <si>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</si>
  <si>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</si>
  <si>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</si>
  <si>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</si>
  <si>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</si>
  <si>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</si>
  <si>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</si>
  <si>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</si>
  <si>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</si>
  <si>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</si>
  <si>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</si>
  <si>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</si>
  <si>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</si>
  <si>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</si>
  <si>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</si>
  <si>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</si>
  <si>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</si>
  <si>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</si>
  <si>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</si>
  <si>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</si>
  <si>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</si>
  <si>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</si>
  <si>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</si>
  <si>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</si>
  <si>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</si>
  <si>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</si>
  <si>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</si>
  <si>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</si>
  <si>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</si>
  <si>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</si>
  <si>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</si>
  <si>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</si>
  <si>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</si>
  <si>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</si>
  <si>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</si>
  <si>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</si>
  <si>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</si>
  <si>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</si>
  <si>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</si>
  <si>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</si>
  <si>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</si>
  <si>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</si>
  <si>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</si>
  <si>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</si>
  <si>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</si>
  <si>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</si>
  <si>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</si>
  <si>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</si>
  <si>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</si>
  <si>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</si>
  <si>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</si>
  <si>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</si>
  <si>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</si>
  <si>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</si>
  <si>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</si>
  <si>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</si>
  <si>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</si>
  <si>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</si>
  <si>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</si>
  <si>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</si>
  <si>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</si>
  <si>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</si>
  <si>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</si>
  <si>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</si>
  <si>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</si>
  <si>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</si>
  <si>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</si>
  <si>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</si>
  <si>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</si>
  <si>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</si>
  <si>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</si>
  <si>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</si>
  <si>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</si>
  <si>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</si>
  <si>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</si>
  <si>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</si>
  <si>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</si>
  <si>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</si>
  <si>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</si>
  <si>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</si>
  <si>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</si>
  <si>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</si>
  <si>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</si>
  <si>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</si>
  <si>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</si>
  <si>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</si>
  <si>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</si>
  <si>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</si>
  <si>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</si>
  <si>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</si>
  <si>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</si>
  <si>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</si>
  <si>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</si>
  <si>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</si>
  <si>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</si>
  <si>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</si>
  <si>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</si>
  <si>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</si>
  <si>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</si>
  <si>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</si>
  <si>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</si>
  <si>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</si>
  <si>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</si>
  <si>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</si>
  <si>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</si>
  <si>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</si>
  <si>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</si>
  <si>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</si>
  <si>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</si>
  <si>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</si>
  <si>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</si>
  <si>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</si>
  <si>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</si>
  <si>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</si>
  <si>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</si>
  <si>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</si>
  <si>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</si>
  <si>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</si>
  <si>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</si>
  <si>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</si>
  <si>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</si>
  <si>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</si>
  <si>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</si>
  <si>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</si>
  <si>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</si>
  <si>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</si>
  <si>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</si>
  <si>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</si>
  <si>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</si>
  <si>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</si>
  <si>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</si>
  <si>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</si>
  <si>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</si>
  <si>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</si>
  <si>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</si>
  <si>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</si>
  <si>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</si>
  <si>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</si>
  <si>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</si>
  <si>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</si>
  <si>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</si>
  <si>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</si>
  <si>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</si>
  <si>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</si>
  <si>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</si>
  <si>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</si>
  <si>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</si>
  <si>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</si>
  <si>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</si>
  <si>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</si>
  <si>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</si>
  <si>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</si>
  <si>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</si>
  <si>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</si>
  <si>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</si>
  <si>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</si>
  <si>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</si>
  <si>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</si>
  <si>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</si>
  <si>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IZVJEŠTAJ PO PROGRAMSKOJ KLASIFIKACIJI</t>
  </si>
  <si>
    <t>Mehanizam za oporavak i otpornost</t>
  </si>
  <si>
    <t>3705</t>
  </si>
  <si>
    <t>VISOKO OBRAZOVANJE</t>
  </si>
  <si>
    <t>A621002</t>
  </si>
  <si>
    <t>REDOVNA DJELATNOST SVEUČILIŠTA U RIJECI</t>
  </si>
  <si>
    <t>A622122</t>
  </si>
  <si>
    <t>PROGRAMSKO FINANCIRANJE JAVNIH VISOKIH UČILIŠTA</t>
  </si>
  <si>
    <t>A679072</t>
  </si>
  <si>
    <t>EU PROJEKTI SVEUČILIŠTA U RIJECI (IZ EVIDENCIJSKIH PRIHODA)</t>
  </si>
  <si>
    <t>A679089</t>
  </si>
  <si>
    <t>Prihodi iz proračuna</t>
  </si>
  <si>
    <t>Prihodi iz nadležnog proračuna za financiranje rashoda</t>
  </si>
  <si>
    <t>Prihodi od nadležnog proračuna za financiranje izdataka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</si>
  <si>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</si>
  <si>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</si>
  <si>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</si>
  <si>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</si>
  <si>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</si>
  <si>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</si>
  <si>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</si>
  <si>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</si>
  <si>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</si>
  <si>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</si>
  <si>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</si>
  <si>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</si>
  <si>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</si>
  <si>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</si>
  <si>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</si>
  <si>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</si>
  <si>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</si>
  <si>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 xml:space="preserve">OSTVARENJE/IZVRŠENJE 
1.-6.2024. </t>
  </si>
  <si>
    <t>Napomena : Iznosi u stupcima "OSTVARENJE/IZVRŠENJE 1.-6.2023." i "OSTVARENJE/IZVRŠENJE 1.-6. 2024." iskazuju se na dvije decimale.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</si>
  <si>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</si>
  <si>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polugodišnjeg izvještaja ne sadrži "TEKUĆI PLAN 2024.", "INDEKS"("OSTVARENJE/IZVRŠENJE 1.-6.2024."/"TEKUĆI PLAN 2024.") iskazuje se kao "OSTVARENJE/IZVRŠENJE 1.-6.2024."/"IZVORNI PLAN 2024." ODNOSNO "REBALANS 2024." </t>
  </si>
  <si>
    <t>OSTVARENJE/IZVRŠENJE 
01.2023. - 06.2023.</t>
  </si>
  <si>
    <t>IZVORNI PLAN ILI REBALANS 
2024.</t>
  </si>
  <si>
    <t>TEKUĆI PLAN 
2024.</t>
  </si>
  <si>
    <t>OSTVARENJE/IZVRŠENJE 
01.2024. - 06.2024.</t>
  </si>
  <si>
    <r>
      <t>POLUGODIŠNJI IZVJEŠTAJ O IZVRŠENJU FINANCIJSKOG PLANA Fakulteta za menadžment u turizmu i ugostitlejstvu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 xml:space="preserve">
ZA PRVO POLUGODIŠTE 2024. </t>
    </r>
  </si>
  <si>
    <t>Fakultet za menadžment u turizmu i ugostiteljstvu</t>
  </si>
  <si>
    <t>Fond solidarnosti Europske unije – potres</t>
  </si>
  <si>
    <t>Europski fond za regionalni razvoj (ERDF)</t>
  </si>
  <si>
    <t>Prihodi od nefinancijske imovine i naknade štete</t>
  </si>
  <si>
    <t>IZVORNI PLAN ILI REBALANS 
2025.</t>
  </si>
  <si>
    <t>TEKUĆI PLAN 
2025.</t>
  </si>
  <si>
    <t>OSTVARENJE/IZVRŠENJE 
01.2025. - 06.2025.</t>
  </si>
  <si>
    <t>TEKUĆI PLAN
2025.</t>
  </si>
  <si>
    <t>PLAN 
ZA 2025.</t>
  </si>
  <si>
    <t>IZVORNI PLAN ILI REBALANS 2025.*</t>
  </si>
  <si>
    <t>TEKUĆI PLAN 2025.*</t>
  </si>
  <si>
    <t xml:space="preserve">OSTVARENJE/IZVRŠENJE 
1.-6.2025. </t>
  </si>
  <si>
    <t>za cijelu godinu</t>
  </si>
  <si>
    <t>pola godine</t>
  </si>
  <si>
    <t>Telekomunikacijski uređaji</t>
  </si>
  <si>
    <t>OSTVARENJE/IZVRŠENJE 
01.2025 - 06.2025.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</si>
</sst>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\ _k_n_-;\-* #,##0.00\ _k_n_-;_-* &quot;-&quot;??\ _k_n_-;_-@_-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2"/>
      <color rgb="FFFF000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8"/>
      <name val="Arial"/>
      <family val="2"/>
    </font>
    <font>
      <sz val="10"/>
      <color indexed="8"/>
      <name val="MS Sans Serif"/>
      <charset val="238"/>
    </font>
    <font>
      <sz val="9.85"/>
      <color indexed="8"/>
      <name val="Times New Roman"/>
      <family val="1"/>
      <charset val="238"/>
    </font>
    <font>
      <b/>
      <sz val="8"/>
      <name val="Arial"/>
      <family val="2"/>
    </font>
    <font>
      <sz val="10"/>
      <color rgb="FF000000"/>
      <name val="Open Sans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10"/>
      <name val="Tahoma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indexed="44"/>
      <name val="Times New Roman"/>
      <family val="1"/>
      <charset val="238"/>
    </font>
    <font>
      <sz val="10"/>
      <color indexed="44"/>
      <name val="Times New Roman"/>
      <family val="1"/>
      <charset val="238"/>
    </font>
    <font>
      <b/>
      <sz val="10"/>
      <color theme="4" tint="-0.249977111117893"/>
      <name val="Times New Roman"/>
      <family val="1"/>
      <charset val="238"/>
    </font>
    <font>
      <sz val="10"/>
      <color theme="4" tint="-0.249977111117893"/>
      <name val="Times New Roman"/>
      <family val="1"/>
      <charset val="238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theme="4" tint="-0.249977111117893"/>
      </left>
      <right style="thin">
        <color indexed="64"/>
      </right>
      <top style="thin">
        <color theme="4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-0.249977111117893"/>
      </top>
      <bottom style="thin">
        <color indexed="64"/>
      </bottom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0.39997558519241921"/>
      </right>
      <top style="thin">
        <color theme="4" tint="-0.249977111117893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-0.249977111117893"/>
      </top>
      <bottom/>
      <diagonal/>
    </border>
    <border>
      <left style="thin">
        <color theme="4" tint="0.39997558519241921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4">
    <xf numFmtId="0" fontId="0" fillId="0" borderId="0"/>
    <xf numFmtId="0" fontId="2" fillId="0" borderId="0"/>
    <xf numFmtId="0" fontId="5" fillId="5" borderId="6" applyNumberFormat="0" applyProtection="0">
      <alignment horizontal="left" vertical="center" indent="1"/>
    </xf>
    <xf numFmtId="4" fontId="19" fillId="6" borderId="6" applyNumberFormat="0" applyProtection="0">
      <alignment vertical="center"/>
    </xf>
    <xf numFmtId="0" fontId="13" fillId="7" borderId="6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0" fontId="18" fillId="0" borderId="6" applyNumberFormat="0" applyProtection="0">
      <alignment horizontal="left" vertical="center" wrapText="1" justifyLastLine="1"/>
    </xf>
    <xf numFmtId="0" fontId="18" fillId="0" borderId="6" applyNumberFormat="0" applyProtection="0">
      <alignment horizontal="left" vertical="center" wrapText="1"/>
    </xf>
    <xf numFmtId="4" fontId="21" fillId="0" borderId="6" applyNumberFormat="0" applyProtection="0">
      <alignment horizontal="right" vertical="center"/>
    </xf>
    <xf numFmtId="0" fontId="18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4" fontId="19" fillId="8" borderId="6" applyNumberFormat="0" applyProtection="0">
      <alignment horizontal="left" vertical="center" indent="1"/>
    </xf>
    <xf numFmtId="0" fontId="27" fillId="0" borderId="0"/>
    <xf numFmtId="0" fontId="31" fillId="0" borderId="0"/>
    <xf numFmtId="0" fontId="1" fillId="0" borderId="0"/>
    <xf numFmtId="4" fontId="28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indent="1"/>
    </xf>
    <xf numFmtId="0" fontId="27" fillId="0" borderId="0"/>
    <xf numFmtId="0" fontId="31" fillId="0" borderId="0"/>
    <xf numFmtId="4" fontId="19" fillId="8" borderId="6" applyNumberFormat="0" applyProtection="0">
      <alignment vertical="center"/>
    </xf>
    <xf numFmtId="4" fontId="28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28" fillId="19" borderId="6" applyNumberFormat="0" applyProtection="0">
      <alignment horizontal="right" vertical="center"/>
    </xf>
    <xf numFmtId="0" fontId="2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30" fillId="0" borderId="0" applyNumberFormat="0" applyProtection="0"/>
    <xf numFmtId="4" fontId="29" fillId="19" borderId="6" applyNumberFormat="0" applyProtection="0">
      <alignment horizontal="right" vertical="center"/>
    </xf>
    <xf numFmtId="43" fontId="35" fillId="0" borderId="0" applyFont="0" applyFill="0" applyBorder="0" applyAlignment="0" applyProtection="0"/>
    <xf numFmtId="0" fontId="1" fillId="0" borderId="0"/>
    <xf numFmtId="43" fontId="39" fillId="0" borderId="0" applyFont="0" applyFill="0" applyBorder="0" applyAlignment="0" applyProtection="0"/>
    <xf numFmtId="0" fontId="38" fillId="0" borderId="0"/>
    <xf numFmtId="0" fontId="13" fillId="0" borderId="0"/>
    <xf numFmtId="0" fontId="41" fillId="0" borderId="0"/>
    <xf numFmtId="4" fontId="37" fillId="29" borderId="10" applyNumberFormat="0" applyProtection="0">
      <alignment vertical="center"/>
    </xf>
    <xf numFmtId="4" fontId="37" fillId="6" borderId="10" applyNumberFormat="0" applyProtection="0">
      <alignment horizontal="left" vertical="center" indent="1" justifyLastLine="1"/>
    </xf>
    <xf numFmtId="4" fontId="37" fillId="30" borderId="10" applyNumberFormat="0" applyProtection="0">
      <alignment horizontal="left" vertical="center" indent="1" justifyLastLine="1"/>
    </xf>
    <xf numFmtId="4" fontId="37" fillId="31" borderId="10" applyNumberFormat="0" applyProtection="0">
      <alignment horizontal="right" vertical="center"/>
    </xf>
    <xf numFmtId="0" fontId="37" fillId="28" borderId="10" applyNumberFormat="0" applyProtection="0">
      <alignment horizontal="left" vertical="center" indent="1" justifyLastLine="1"/>
    </xf>
    <xf numFmtId="0" fontId="37" fillId="32" borderId="10" applyNumberFormat="0" applyProtection="0">
      <alignment horizontal="left" vertical="center" indent="1" justifyLastLine="1"/>
    </xf>
    <xf numFmtId="0" fontId="37" fillId="5" borderId="10" applyNumberFormat="0" applyProtection="0">
      <alignment horizontal="left" vertical="center" indent="1" justifyLastLine="1"/>
    </xf>
    <xf numFmtId="0" fontId="37" fillId="33" borderId="10" applyNumberFormat="0" applyProtection="0">
      <alignment horizontal="left" vertical="center" indent="1" justifyLastLine="1"/>
    </xf>
    <xf numFmtId="0" fontId="40" fillId="34" borderId="11" applyBorder="0"/>
    <xf numFmtId="4" fontId="37" fillId="0" borderId="10" applyNumberFormat="0" applyProtection="0">
      <alignment horizontal="right" vertical="center"/>
    </xf>
    <xf numFmtId="4" fontId="37" fillId="30" borderId="10" applyNumberFormat="0" applyProtection="0">
      <alignment horizontal="left" vertical="center" indent="1" justifyLastLine="1"/>
    </xf>
    <xf numFmtId="0" fontId="36" fillId="37" borderId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6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6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0" fontId="46" fillId="49" borderId="0" applyNumberFormat="0" applyBorder="0" applyAlignment="0" applyProtection="0"/>
    <xf numFmtId="0" fontId="47" fillId="44" borderId="0" applyNumberFormat="0" applyBorder="0" applyAlignment="0" applyProtection="0"/>
    <xf numFmtId="0" fontId="47" fillId="50" borderId="0" applyNumberFormat="0" applyBorder="0" applyAlignment="0" applyProtection="0"/>
    <xf numFmtId="0" fontId="46" fillId="45" borderId="0" applyNumberFormat="0" applyBorder="0" applyAlignment="0" applyProtection="0"/>
    <xf numFmtId="0" fontId="47" fillId="51" borderId="0" applyNumberFormat="0" applyBorder="0" applyAlignment="0" applyProtection="0"/>
    <xf numFmtId="0" fontId="47" fillId="52" borderId="0" applyNumberFormat="0" applyBorder="0" applyAlignment="0" applyProtection="0"/>
    <xf numFmtId="0" fontId="46" fillId="43" borderId="0" applyNumberFormat="0" applyBorder="0" applyAlignment="0" applyProtection="0"/>
    <xf numFmtId="0" fontId="47" fillId="35" borderId="0" applyNumberFormat="0" applyBorder="0" applyAlignment="0" applyProtection="0"/>
    <xf numFmtId="0" fontId="47" fillId="53" borderId="0" applyNumberFormat="0" applyBorder="0" applyAlignment="0" applyProtection="0"/>
    <xf numFmtId="0" fontId="46" fillId="54" borderId="0" applyNumberFormat="0" applyBorder="0" applyAlignment="0" applyProtection="0"/>
    <xf numFmtId="0" fontId="48" fillId="55" borderId="0" applyNumberFormat="0" applyBorder="0" applyAlignment="0" applyProtection="0"/>
    <xf numFmtId="0" fontId="48" fillId="56" borderId="0" applyNumberFormat="0" applyBorder="0" applyAlignment="0" applyProtection="0"/>
    <xf numFmtId="0" fontId="48" fillId="57" borderId="0" applyNumberFormat="0" applyBorder="0" applyAlignment="0" applyProtection="0"/>
    <xf numFmtId="4" fontId="50" fillId="6" borderId="10" applyNumberFormat="0" applyProtection="0">
      <alignment vertical="center"/>
    </xf>
    <xf numFmtId="0" fontId="43" fillId="29" borderId="13" applyNumberFormat="0" applyProtection="0">
      <alignment horizontal="left" vertical="top" indent="1"/>
    </xf>
    <xf numFmtId="4" fontId="37" fillId="58" borderId="10" applyNumberFormat="0" applyProtection="0">
      <alignment horizontal="right" vertical="center"/>
    </xf>
    <xf numFmtId="4" fontId="37" fillId="59" borderId="10" applyNumberFormat="0" applyProtection="0">
      <alignment horizontal="right" vertical="center"/>
    </xf>
    <xf numFmtId="4" fontId="37" fillId="60" borderId="12" applyNumberFormat="0" applyProtection="0">
      <alignment horizontal="right" vertical="center"/>
    </xf>
    <xf numFmtId="4" fontId="37" fillId="40" borderId="10" applyNumberFormat="0" applyProtection="0">
      <alignment horizontal="right" vertical="center"/>
    </xf>
    <xf numFmtId="4" fontId="37" fillId="61" borderId="10" applyNumberFormat="0" applyProtection="0">
      <alignment horizontal="right" vertical="center"/>
    </xf>
    <xf numFmtId="4" fontId="37" fillId="62" borderId="10" applyNumberFormat="0" applyProtection="0">
      <alignment horizontal="right" vertical="center"/>
    </xf>
    <xf numFmtId="4" fontId="37" fillId="39" borderId="10" applyNumberFormat="0" applyProtection="0">
      <alignment horizontal="right" vertical="center"/>
    </xf>
    <xf numFmtId="4" fontId="37" fillId="38" borderId="10" applyNumberFormat="0" applyProtection="0">
      <alignment horizontal="right" vertical="center"/>
    </xf>
    <xf numFmtId="4" fontId="37" fillId="63" borderId="10" applyNumberFormat="0" applyProtection="0">
      <alignment horizontal="right" vertical="center"/>
    </xf>
    <xf numFmtId="4" fontId="37" fillId="64" borderId="12" applyNumberFormat="0" applyProtection="0">
      <alignment horizontal="left" vertical="center" indent="1" justifyLastLine="1"/>
    </xf>
    <xf numFmtId="4" fontId="31" fillId="34" borderId="12" applyNumberFormat="0" applyProtection="0">
      <alignment horizontal="left" vertical="center" indent="1" justifyLastLine="1"/>
    </xf>
    <xf numFmtId="4" fontId="31" fillId="34" borderId="12" applyNumberFormat="0" applyProtection="0">
      <alignment horizontal="left" vertical="center" indent="1" justifyLastLine="1"/>
    </xf>
    <xf numFmtId="4" fontId="37" fillId="33" borderId="12" applyNumberFormat="0" applyProtection="0">
      <alignment horizontal="left" vertical="center" indent="1" justifyLastLine="1"/>
    </xf>
    <xf numFmtId="4" fontId="37" fillId="31" borderId="12" applyNumberFormat="0" applyProtection="0">
      <alignment horizontal="left" vertical="center" indent="1" justifyLastLine="1"/>
    </xf>
    <xf numFmtId="0" fontId="37" fillId="34" borderId="13" applyNumberFormat="0" applyProtection="0">
      <alignment horizontal="left" vertical="top" indent="1"/>
    </xf>
    <xf numFmtId="0" fontId="37" fillId="31" borderId="13" applyNumberFormat="0" applyProtection="0">
      <alignment horizontal="left" vertical="top" indent="1"/>
    </xf>
    <xf numFmtId="0" fontId="37" fillId="5" borderId="13" applyNumberFormat="0" applyProtection="0">
      <alignment horizontal="left" vertical="top" indent="1"/>
    </xf>
    <xf numFmtId="0" fontId="37" fillId="33" borderId="13" applyNumberFormat="0" applyProtection="0">
      <alignment horizontal="left" vertical="top" indent="1"/>
    </xf>
    <xf numFmtId="0" fontId="37" fillId="65" borderId="14" applyNumberFormat="0">
      <protection locked="0"/>
    </xf>
    <xf numFmtId="4" fontId="42" fillId="66" borderId="13" applyNumberFormat="0" applyProtection="0">
      <alignment vertical="center"/>
    </xf>
    <xf numFmtId="4" fontId="51" fillId="0" borderId="5" applyNumberFormat="0" applyProtection="0">
      <alignment vertical="center"/>
    </xf>
    <xf numFmtId="4" fontId="42" fillId="28" borderId="13" applyNumberFormat="0" applyProtection="0">
      <alignment horizontal="left" vertical="center" indent="1"/>
    </xf>
    <xf numFmtId="0" fontId="42" fillId="66" borderId="13" applyNumberFormat="0" applyProtection="0">
      <alignment horizontal="left" vertical="top" indent="1"/>
    </xf>
    <xf numFmtId="4" fontId="50" fillId="36" borderId="10" applyNumberFormat="0" applyProtection="0">
      <alignment horizontal="right" vertical="center"/>
    </xf>
    <xf numFmtId="0" fontId="42" fillId="31" borderId="13" applyNumberFormat="0" applyProtection="0">
      <alignment horizontal="left" vertical="top" indent="1"/>
    </xf>
    <xf numFmtId="4" fontId="44" fillId="67" borderId="12" applyNumberFormat="0" applyProtection="0">
      <alignment horizontal="left" vertical="center" indent="1" justifyLastLine="1"/>
    </xf>
    <xf numFmtId="0" fontId="51" fillId="0" borderId="5"/>
    <xf numFmtId="4" fontId="45" fillId="65" borderId="10" applyNumberFormat="0" applyProtection="0">
      <alignment horizontal="right" vertical="center"/>
    </xf>
    <xf numFmtId="0" fontId="49" fillId="0" borderId="0" applyNumberFormat="0" applyFill="0" applyBorder="0" applyAlignment="0" applyProtection="0"/>
    <xf numFmtId="0" fontId="52" fillId="0" borderId="0"/>
    <xf numFmtId="0" fontId="37" fillId="28" borderId="10" applyNumberFormat="0" applyProtection="0">
      <alignment horizontal="left" vertical="center" indent="1"/>
    </xf>
    <xf numFmtId="0" fontId="53" fillId="0" borderId="9" applyNumberFormat="0" applyFill="0" applyAlignment="0" applyProtection="0"/>
    <xf numFmtId="0" fontId="36" fillId="37" borderId="0"/>
    <xf numFmtId="4" fontId="19" fillId="6" borderId="6" applyNumberFormat="0" applyProtection="0">
      <alignment vertical="center"/>
    </xf>
    <xf numFmtId="4" fontId="28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0" fontId="5" fillId="5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7" borderId="6" applyNumberFormat="0" applyProtection="0">
      <alignment horizontal="left" vertical="center" wrapText="1" indent="1"/>
    </xf>
    <xf numFmtId="0" fontId="13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wrapText="1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wrapText="1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wrapText="1" indent="1"/>
    </xf>
    <xf numFmtId="0" fontId="13" fillId="23" borderId="6" applyNumberFormat="0" applyProtection="0">
      <alignment horizontal="left" vertical="center" indent="1"/>
    </xf>
    <xf numFmtId="0" fontId="13" fillId="0" borderId="0"/>
    <xf numFmtId="4" fontId="19" fillId="8" borderId="6" applyNumberFormat="0" applyProtection="0">
      <alignment vertical="center"/>
    </xf>
    <xf numFmtId="4" fontId="28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19" fillId="8" borderId="6" applyNumberFormat="0" applyProtection="0">
      <alignment horizontal="left" vertical="center" indent="1"/>
    </xf>
    <xf numFmtId="4" fontId="19" fillId="19" borderId="6" applyNumberFormat="0" applyProtection="0">
      <alignment horizontal="right" vertical="center"/>
    </xf>
    <xf numFmtId="4" fontId="28" fillId="19" borderId="6" applyNumberFormat="0" applyProtection="0">
      <alignment horizontal="right" vertical="center"/>
    </xf>
    <xf numFmtId="0" fontId="1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30" fillId="0" borderId="0" applyNumberFormat="0" applyProtection="0"/>
    <xf numFmtId="4" fontId="29" fillId="19" borderId="6" applyNumberFormat="0" applyProtection="0">
      <alignment horizontal="right" vertical="center"/>
    </xf>
    <xf numFmtId="0" fontId="36" fillId="37" borderId="0"/>
    <xf numFmtId="4" fontId="37" fillId="6" borderId="10" applyNumberFormat="0" applyProtection="0">
      <alignment horizontal="left" vertical="center" indent="1"/>
    </xf>
    <xf numFmtId="4" fontId="37" fillId="30" borderId="10" applyNumberFormat="0" applyProtection="0">
      <alignment horizontal="left" vertical="center" indent="1"/>
    </xf>
    <xf numFmtId="4" fontId="37" fillId="64" borderId="12" applyNumberFormat="0" applyProtection="0">
      <alignment horizontal="left" vertical="center" indent="1"/>
    </xf>
    <xf numFmtId="4" fontId="31" fillId="34" borderId="12" applyNumberFormat="0" applyProtection="0">
      <alignment horizontal="left" vertical="center" indent="1"/>
    </xf>
    <xf numFmtId="4" fontId="31" fillId="34" borderId="12" applyNumberFormat="0" applyProtection="0">
      <alignment horizontal="left" vertical="center" indent="1"/>
    </xf>
    <xf numFmtId="0" fontId="37" fillId="33" borderId="10" applyNumberFormat="0" applyProtection="0">
      <alignment horizontal="left" vertical="center" indent="1"/>
    </xf>
    <xf numFmtId="4" fontId="50" fillId="8" borderId="2" applyNumberFormat="0" applyProtection="0">
      <alignment vertical="center"/>
    </xf>
    <xf numFmtId="4" fontId="37" fillId="30" borderId="10" applyNumberFormat="0" applyProtection="0">
      <alignment horizontal="left" vertical="center" indent="1"/>
    </xf>
    <xf numFmtId="4" fontId="44" fillId="67" borderId="12" applyNumberFormat="0" applyProtection="0">
      <alignment horizontal="left" vertical="center" indent="1"/>
    </xf>
    <xf numFmtId="4" fontId="37" fillId="33" borderId="12" applyNumberFormat="0" applyProtection="0">
      <alignment horizontal="left" vertical="center" indent="1"/>
    </xf>
    <xf numFmtId="4" fontId="37" fillId="31" borderId="12" applyNumberFormat="0" applyProtection="0">
      <alignment horizontal="left" vertical="center" indent="1"/>
    </xf>
    <xf numFmtId="0" fontId="37" fillId="32" borderId="10" applyNumberFormat="0" applyProtection="0">
      <alignment horizontal="left" vertical="center" indent="1"/>
    </xf>
    <xf numFmtId="0" fontId="37" fillId="5" borderId="10" applyNumberFormat="0" applyProtection="0">
      <alignment horizontal="left" vertical="center" indent="1"/>
    </xf>
    <xf numFmtId="0" fontId="37" fillId="68" borderId="2"/>
    <xf numFmtId="0" fontId="13" fillId="0" borderId="0"/>
  </cellStyleXfs>
  <cellXfs count="322">
    <xf numFmtId="0" fontId="0" fillId="0" borderId="0" xfId="0"/>
    <xf numFmtId="0" fontId="0" fillId="0" borderId="0" xfId="0" applyFill="1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/>
    </xf>
    <xf numFmtId="4" fontId="9" fillId="0" borderId="2" xfId="1" quotePrefix="1" applyNumberFormat="1" applyFont="1" applyBorder="1" applyAlignment="1">
      <alignment horizontal="center" vertical="center" wrapText="1"/>
    </xf>
    <xf numFmtId="3" fontId="9" fillId="0" borderId="2" xfId="1" quotePrefix="1" applyNumberFormat="1" applyFont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vertical="center" wrapText="1"/>
    </xf>
    <xf numFmtId="3" fontId="5" fillId="0" borderId="2" xfId="1" applyNumberFormat="1" applyFont="1" applyFill="1" applyBorder="1" applyAlignment="1">
      <alignment vertical="center" wrapText="1"/>
    </xf>
    <xf numFmtId="4" fontId="5" fillId="0" borderId="2" xfId="1" applyNumberFormat="1" applyFont="1" applyFill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4" fontId="12" fillId="0" borderId="0" xfId="1" applyNumberFormat="1" applyFont="1"/>
    <xf numFmtId="4" fontId="9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wrapText="1"/>
    </xf>
    <xf numFmtId="4" fontId="14" fillId="0" borderId="0" xfId="0" applyNumberFormat="1" applyFont="1" applyFill="1"/>
    <xf numFmtId="3" fontId="14" fillId="0" borderId="0" xfId="0" applyNumberFormat="1" applyFont="1" applyFill="1"/>
    <xf numFmtId="0" fontId="3" fillId="0" borderId="0" xfId="14" applyFont="1" applyFill="1" applyAlignment="1">
      <alignment vertical="center" wrapText="1"/>
    </xf>
    <xf numFmtId="0" fontId="4" fillId="0" borderId="0" xfId="14" applyFont="1" applyFill="1" applyAlignment="1">
      <alignment horizontal="center" vertical="center" wrapText="1"/>
    </xf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4" fillId="0" borderId="0" xfId="14" applyFont="1" applyFill="1" applyAlignment="1">
      <alignment horizontal="center" vertical="center" wrapText="1"/>
    </xf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8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0" fontId="5" fillId="0" borderId="0" xfId="2" quotePrefix="1" applyNumberFormat="1" applyFill="1" applyBorder="1">
      <alignment horizontal="left" vertical="center" indent="1"/>
    </xf>
    <xf numFmtId="0" fontId="2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4" fontId="24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4" fontId="21" fillId="0" borderId="0" xfId="8" applyNumberFormat="1" applyFont="1" applyFill="1" applyBorder="1">
      <alignment horizontal="right" vertical="center"/>
    </xf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3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7" quotePrefix="1" applyFont="1" applyFill="1" applyBorder="1">
      <alignment horizontal="left"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 applyFill="1" applyBorder="1"/>
    <xf numFmtId="0" fontId="17" fillId="0" borderId="0" xfId="12" applyFont="1" applyFill="1" applyBorder="1" applyAlignment="1">
      <alignment horizontal="center" vertical="center"/>
    </xf>
    <xf numFmtId="0" fontId="18" fillId="0" borderId="0" xfId="12" applyFont="1" applyFill="1" applyBorder="1"/>
    <xf numFmtId="0" fontId="5" fillId="0" borderId="0" xfId="12" applyFont="1" applyFill="1" applyBorder="1"/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5" fillId="0" borderId="0" xfId="12" applyFont="1" applyFill="1" applyBorder="1"/>
    <xf numFmtId="4" fontId="9" fillId="0" borderId="0" xfId="3" applyNumberFormat="1" applyFont="1" applyFill="1" applyBorder="1">
      <alignment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13" fillId="0" borderId="0" xfId="2" quotePrefix="1" applyNumberFormat="1" applyFont="1" applyFill="1" applyBorder="1">
      <alignment horizontal="left" vertical="center" indent="1"/>
    </xf>
    <xf numFmtId="0" fontId="26" fillId="0" borderId="0" xfId="5" quotePrefix="1" applyFont="1" applyFill="1" applyBorder="1">
      <alignment horizontal="center" vertical="center"/>
    </xf>
    <xf numFmtId="3" fontId="21" fillId="0" borderId="0" xfId="8" applyNumberFormat="1" applyFont="1" applyFill="1" applyBorder="1">
      <alignment horizontal="right" vertical="center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0" fontId="14" fillId="0" borderId="0" xfId="12" applyFont="1" applyFill="1" applyBorder="1"/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4" fontId="4" fillId="0" borderId="0" xfId="14" applyNumberFormat="1" applyFont="1" applyFill="1" applyAlignment="1">
      <alignment horizontal="center" vertical="center" wrapText="1"/>
    </xf>
    <xf numFmtId="4" fontId="21" fillId="24" borderId="0" xfId="8" applyNumberFormat="1" applyFont="1" applyFill="1" applyBorder="1">
      <alignment horizontal="right" vertical="center"/>
    </xf>
    <xf numFmtId="0" fontId="23" fillId="24" borderId="0" xfId="10" quotePrefix="1" applyFont="1" applyFill="1" applyBorder="1" applyAlignment="1">
      <alignment horizontal="left" vertical="center" wrapText="1" indent="5"/>
    </xf>
    <xf numFmtId="0" fontId="23" fillId="24" borderId="0" xfId="10" quotePrefix="1" applyFont="1" applyFill="1" applyBorder="1">
      <alignment horizontal="left" vertical="center" wrapText="1"/>
    </xf>
    <xf numFmtId="0" fontId="23" fillId="24" borderId="0" xfId="9" quotePrefix="1" applyFont="1" applyFill="1" applyBorder="1" applyAlignment="1">
      <alignment horizontal="left" vertical="center" wrapText="1" indent="4"/>
    </xf>
    <xf numFmtId="0" fontId="23" fillId="24" borderId="0" xfId="9" quotePrefix="1" applyFont="1" applyFill="1" applyBorder="1">
      <alignment horizontal="left" vertical="center" wrapText="1"/>
    </xf>
    <xf numFmtId="0" fontId="18" fillId="24" borderId="0" xfId="7" quotePrefix="1" applyFont="1" applyFill="1" applyBorder="1" applyAlignment="1">
      <alignment horizontal="left" vertical="center" wrapText="1" indent="3"/>
    </xf>
    <xf numFmtId="0" fontId="18" fillId="24" borderId="0" xfId="7" quotePrefix="1" applyFont="1" applyFill="1" applyBorder="1">
      <alignment horizontal="left" vertical="center" wrapText="1"/>
    </xf>
    <xf numFmtId="4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0" fontId="18" fillId="25" borderId="0" xfId="6" quotePrefix="1" applyFont="1" applyFill="1" applyBorder="1" applyAlignment="1">
      <alignment horizontal="left" vertical="center" wrapText="1" indent="2" justifyLastLine="1"/>
    </xf>
    <xf numFmtId="4" fontId="24" fillId="25" borderId="0" xfId="3" applyNumberFormat="1" applyFont="1" applyFill="1" applyBorder="1">
      <alignment vertical="center"/>
    </xf>
    <xf numFmtId="3" fontId="24" fillId="25" borderId="0" xfId="3" applyNumberFormat="1" applyFont="1" applyFill="1" applyBorder="1">
      <alignment vertical="center"/>
    </xf>
    <xf numFmtId="4" fontId="22" fillId="26" borderId="0" xfId="8" applyNumberFormat="1" applyFont="1" applyFill="1" applyBorder="1">
      <alignment horizontal="right" vertical="center"/>
    </xf>
    <xf numFmtId="3" fontId="22" fillId="26" borderId="0" xfId="8" applyNumberFormat="1" applyFont="1" applyFill="1" applyBorder="1">
      <alignment horizontal="right" vertical="center"/>
    </xf>
    <xf numFmtId="0" fontId="18" fillId="25" borderId="0" xfId="7" quotePrefix="1" applyFont="1" applyFill="1" applyBorder="1" applyAlignment="1">
      <alignment horizontal="left" vertical="center" wrapText="1" indent="3"/>
    </xf>
    <xf numFmtId="0" fontId="18" fillId="25" borderId="0" xfId="7" quotePrefix="1" applyFont="1" applyFill="1" applyBorder="1">
      <alignment horizontal="left" vertical="center" wrapText="1"/>
    </xf>
    <xf numFmtId="4" fontId="22" fillId="25" borderId="0" xfId="8" applyNumberFormat="1" applyFont="1" applyFill="1" applyBorder="1">
      <alignment horizontal="right" vertical="center"/>
    </xf>
    <xf numFmtId="3" fontId="22" fillId="25" borderId="0" xfId="8" applyNumberFormat="1" applyFont="1" applyFill="1" applyBorder="1">
      <alignment horizontal="right" vertical="center"/>
    </xf>
    <xf numFmtId="4" fontId="9" fillId="25" borderId="0" xfId="3" applyNumberFormat="1" applyFont="1" applyFill="1" applyBorder="1">
      <alignment vertical="center"/>
    </xf>
    <xf numFmtId="0" fontId="17" fillId="25" borderId="0" xfId="12" applyFont="1" applyFill="1" applyBorder="1" applyAlignment="1">
      <alignment horizontal="center" vertical="center"/>
    </xf>
    <xf numFmtId="3" fontId="18" fillId="25" borderId="0" xfId="12" applyNumberFormat="1" applyFont="1" applyFill="1" applyBorder="1" applyAlignment="1">
      <alignment vertical="top" wrapText="1" justifyLastLine="1"/>
    </xf>
    <xf numFmtId="0" fontId="23" fillId="24" borderId="0" xfId="10" quotePrefix="1" applyFont="1" applyFill="1" applyBorder="1" applyAlignment="1">
      <alignment horizontal="left" vertical="center" wrapText="1" indent="6"/>
    </xf>
    <xf numFmtId="0" fontId="23" fillId="25" borderId="0" xfId="10" quotePrefix="1" applyFont="1" applyFill="1" applyBorder="1" applyAlignment="1">
      <alignment horizontal="left" vertical="center" wrapText="1" indent="5"/>
    </xf>
    <xf numFmtId="0" fontId="23" fillId="25" borderId="0" xfId="10" quotePrefix="1" applyFont="1" applyFill="1" applyBorder="1">
      <alignment horizontal="left" vertical="center" wrapText="1"/>
    </xf>
    <xf numFmtId="4" fontId="33" fillId="24" borderId="0" xfId="8" applyNumberFormat="1" applyFont="1" applyFill="1" applyBorder="1">
      <alignment horizontal="right" vertical="center"/>
    </xf>
    <xf numFmtId="3" fontId="33" fillId="24" borderId="0" xfId="8" applyNumberFormat="1" applyFont="1" applyFill="1" applyBorder="1">
      <alignment horizontal="right" vertical="center"/>
    </xf>
    <xf numFmtId="4" fontId="34" fillId="25" borderId="0" xfId="8" applyNumberFormat="1" applyFont="1" applyFill="1" applyBorder="1">
      <alignment horizontal="right" vertical="center"/>
    </xf>
    <xf numFmtId="0" fontId="18" fillId="26" borderId="0" xfId="9" quotePrefix="1" applyFont="1" applyFill="1" applyBorder="1" applyAlignment="1">
      <alignment horizontal="left" vertical="center" wrapText="1" indent="4"/>
    </xf>
    <xf numFmtId="0" fontId="18" fillId="26" borderId="0" xfId="9" quotePrefix="1" applyFont="1" applyFill="1" applyBorder="1">
      <alignment horizontal="left" vertical="center" wrapText="1"/>
    </xf>
    <xf numFmtId="4" fontId="21" fillId="26" borderId="0" xfId="8" applyNumberFormat="1" applyFont="1" applyFill="1" applyBorder="1">
      <alignment horizontal="right" vertical="center"/>
    </xf>
    <xf numFmtId="4" fontId="34" fillId="25" borderId="0" xfId="8" applyNumberFormat="1" applyFont="1" applyFill="1" applyBorder="1" applyAlignment="1">
      <alignment horizontal="right"/>
    </xf>
    <xf numFmtId="4" fontId="5" fillId="27" borderId="2" xfId="1" applyNumberFormat="1" applyFont="1" applyFill="1" applyBorder="1" applyAlignment="1">
      <alignment vertical="center" wrapText="1"/>
    </xf>
    <xf numFmtId="3" fontId="5" fillId="27" borderId="2" xfId="1" applyNumberFormat="1" applyFont="1" applyFill="1" applyBorder="1" applyAlignment="1">
      <alignment vertical="center" wrapText="1"/>
    </xf>
    <xf numFmtId="3" fontId="34" fillId="0" borderId="0" xfId="8" applyNumberFormat="1" applyFont="1" applyFill="1" applyBorder="1">
      <alignment horizontal="right" vertical="center"/>
    </xf>
    <xf numFmtId="43" fontId="21" fillId="24" borderId="0" xfId="45" applyFont="1" applyFill="1" applyBorder="1" applyAlignment="1">
      <alignment horizontal="right" vertical="center"/>
    </xf>
    <xf numFmtId="43" fontId="14" fillId="0" borderId="0" xfId="45" applyFont="1" applyFill="1"/>
    <xf numFmtId="43" fontId="14" fillId="0" borderId="0" xfId="45" applyFont="1" applyFill="1" applyAlignment="1">
      <alignment horizontal="center" vertical="center"/>
    </xf>
    <xf numFmtId="43" fontId="17" fillId="0" borderId="0" xfId="45" applyFont="1" applyFill="1" applyAlignment="1">
      <alignment horizontal="center" vertical="center"/>
    </xf>
    <xf numFmtId="3" fontId="57" fillId="0" borderId="17" xfId="152" applyNumberFormat="1" applyFont="1" applyFill="1" applyBorder="1" applyAlignment="1">
      <alignment horizontal="center" vertical="center"/>
    </xf>
    <xf numFmtId="0" fontId="56" fillId="0" borderId="0" xfId="0" applyFont="1"/>
    <xf numFmtId="0" fontId="56" fillId="0" borderId="0" xfId="0" applyFont="1" applyAlignment="1">
      <alignment horizontal="center"/>
    </xf>
    <xf numFmtId="4" fontId="55" fillId="69" borderId="15" xfId="2" applyNumberFormat="1" applyFont="1" applyFill="1" applyBorder="1" applyAlignment="1">
      <alignment horizontal="center" vertical="center" wrapText="1" justifyLastLine="1"/>
    </xf>
    <xf numFmtId="0" fontId="54" fillId="0" borderId="19" xfId="0" quotePrefix="1" applyFont="1" applyBorder="1" applyAlignment="1">
      <alignment horizontal="center" vertical="center" wrapText="1"/>
    </xf>
    <xf numFmtId="0" fontId="54" fillId="0" borderId="19" xfId="0" applyFont="1" applyBorder="1" applyAlignment="1">
      <alignment horizontal="center" vertical="center" wrapText="1"/>
    </xf>
    <xf numFmtId="43" fontId="55" fillId="0" borderId="20" xfId="45" applyFont="1" applyFill="1" applyBorder="1" applyAlignment="1">
      <alignment horizontal="center" vertical="center" wrapText="1" justifyLastLine="1"/>
    </xf>
    <xf numFmtId="4" fontId="55" fillId="0" borderId="21" xfId="2" applyNumberFormat="1" applyFont="1" applyFill="1" applyBorder="1" applyAlignment="1">
      <alignment horizontal="center" vertical="center" wrapText="1" justifyLastLine="1"/>
    </xf>
    <xf numFmtId="0" fontId="54" fillId="69" borderId="22" xfId="0" quotePrefix="1" applyFont="1" applyFill="1" applyBorder="1" applyAlignment="1">
      <alignment horizontal="center" vertical="center" wrapText="1"/>
    </xf>
    <xf numFmtId="0" fontId="54" fillId="69" borderId="23" xfId="0" applyFont="1" applyFill="1" applyBorder="1" applyAlignment="1">
      <alignment horizontal="center" vertical="center" wrapText="1"/>
    </xf>
    <xf numFmtId="43" fontId="54" fillId="70" borderId="25" xfId="45" applyFont="1" applyFill="1" applyBorder="1" applyAlignment="1" applyProtection="1">
      <alignment horizontal="center" vertical="center" wrapText="1"/>
    </xf>
    <xf numFmtId="43" fontId="56" fillId="70" borderId="26" xfId="45" applyFont="1" applyFill="1" applyBorder="1"/>
    <xf numFmtId="3" fontId="56" fillId="0" borderId="15" xfId="0" applyNumberFormat="1" applyFont="1" applyBorder="1" applyAlignment="1">
      <alignment horizontal="center"/>
    </xf>
    <xf numFmtId="3" fontId="57" fillId="0" borderId="15" xfId="152" applyNumberFormat="1" applyFont="1" applyFill="1" applyBorder="1" applyAlignment="1">
      <alignment horizontal="center" vertical="center"/>
    </xf>
    <xf numFmtId="43" fontId="56" fillId="0" borderId="15" xfId="45" applyFont="1" applyFill="1" applyBorder="1"/>
    <xf numFmtId="43" fontId="57" fillId="0" borderId="15" xfId="45" applyFont="1" applyFill="1" applyBorder="1" applyAlignment="1">
      <alignment horizontal="center" vertical="center"/>
    </xf>
    <xf numFmtId="164" fontId="56" fillId="0" borderId="15" xfId="45" applyNumberFormat="1" applyFont="1" applyFill="1" applyBorder="1"/>
    <xf numFmtId="3" fontId="57" fillId="70" borderId="15" xfId="152" applyNumberFormat="1" applyFont="1" applyFill="1" applyBorder="1" applyAlignment="1">
      <alignment horizontal="center" vertical="center"/>
    </xf>
    <xf numFmtId="43" fontId="56" fillId="70" borderId="15" xfId="45" applyFont="1" applyFill="1" applyBorder="1"/>
    <xf numFmtId="0" fontId="56" fillId="0" borderId="15" xfId="0" applyFont="1" applyBorder="1"/>
    <xf numFmtId="0" fontId="54" fillId="0" borderId="18" xfId="0" quotePrefix="1" applyFont="1" applyBorder="1" applyAlignment="1">
      <alignment horizontal="center" vertical="center" wrapText="1"/>
    </xf>
    <xf numFmtId="0" fontId="54" fillId="69" borderId="16" xfId="0" quotePrefix="1" applyFont="1" applyFill="1" applyBorder="1" applyAlignment="1">
      <alignment horizontal="center" vertical="center" wrapText="1"/>
    </xf>
    <xf numFmtId="0" fontId="54" fillId="70" borderId="24" xfId="0" quotePrefix="1" applyFont="1" applyFill="1" applyBorder="1" applyAlignment="1">
      <alignment horizontal="center" vertical="center" wrapText="1"/>
    </xf>
    <xf numFmtId="0" fontId="57" fillId="0" borderId="15" xfId="145" quotePrefix="1" applyFont="1" applyFill="1" applyBorder="1" applyAlignment="1">
      <alignment horizontal="left" vertical="center" indent="7"/>
    </xf>
    <xf numFmtId="0" fontId="57" fillId="0" borderId="15" xfId="145" quotePrefix="1" applyFont="1" applyFill="1" applyBorder="1" applyAlignment="1">
      <alignment horizontal="left" vertical="center" indent="1"/>
    </xf>
    <xf numFmtId="0" fontId="57" fillId="0" borderId="15" xfId="145" applyFont="1" applyFill="1" applyBorder="1" applyAlignment="1">
      <alignment horizontal="left" vertical="center" indent="1"/>
    </xf>
    <xf numFmtId="0" fontId="57" fillId="0" borderId="15" xfId="143" quotePrefix="1" applyFont="1" applyFill="1" applyBorder="1" applyAlignment="1">
      <alignment horizontal="left" vertical="center" indent="4"/>
    </xf>
    <xf numFmtId="0" fontId="57" fillId="0" borderId="15" xfId="143" quotePrefix="1" applyFont="1" applyFill="1" applyBorder="1" applyAlignment="1">
      <alignment horizontal="left" vertical="center" indent="1"/>
    </xf>
    <xf numFmtId="0" fontId="57" fillId="70" borderId="15" xfId="145" quotePrefix="1" applyFont="1" applyFill="1" applyBorder="1" applyAlignment="1">
      <alignment horizontal="left" vertical="center" indent="5"/>
    </xf>
    <xf numFmtId="0" fontId="57" fillId="70" borderId="15" xfId="145" quotePrefix="1" applyFont="1" applyFill="1" applyBorder="1" applyAlignment="1">
      <alignment horizontal="left" vertical="center" indent="1"/>
    </xf>
    <xf numFmtId="0" fontId="57" fillId="0" borderId="15" xfId="145" quotePrefix="1" applyFont="1" applyFill="1" applyBorder="1" applyAlignment="1">
      <alignment horizontal="left" vertical="center" indent="9"/>
    </xf>
    <xf numFmtId="0" fontId="57" fillId="0" borderId="17" xfId="145" quotePrefix="1" applyFont="1" applyFill="1" applyBorder="1" applyAlignment="1">
      <alignment horizontal="left" vertical="center" indent="9"/>
    </xf>
    <xf numFmtId="0" fontId="57" fillId="0" borderId="17" xfId="145" quotePrefix="1" applyFont="1" applyFill="1" applyBorder="1" applyAlignment="1">
      <alignment horizontal="left" vertical="center" indent="1"/>
    </xf>
    <xf numFmtId="0" fontId="23" fillId="0" borderId="0" xfId="10" quotePrefix="1" applyFont="1" applyFill="1" applyBorder="1" applyAlignment="1">
      <alignment horizontal="left" vertical="center" wrapText="1" indent="5"/>
    </xf>
    <xf numFmtId="4" fontId="34" fillId="0" borderId="0" xfId="8" applyNumberFormat="1" applyFont="1" applyFill="1" applyBorder="1">
      <alignment horizontal="right" vertical="center"/>
    </xf>
    <xf numFmtId="0" fontId="23" fillId="69" borderId="0" xfId="10" quotePrefix="1" applyFont="1" applyFill="1" applyBorder="1" applyAlignment="1">
      <alignment horizontal="left" vertical="center" wrapText="1" indent="5"/>
    </xf>
    <xf numFmtId="0" fontId="23" fillId="69" borderId="0" xfId="10" quotePrefix="1" applyFont="1" applyFill="1" applyBorder="1">
      <alignment horizontal="left" vertical="center" wrapText="1"/>
    </xf>
    <xf numFmtId="4" fontId="34" fillId="69" borderId="0" xfId="8" applyNumberFormat="1" applyFont="1" applyFill="1" applyBorder="1">
      <alignment horizontal="right" vertical="center"/>
    </xf>
    <xf numFmtId="3" fontId="34" fillId="69" borderId="0" xfId="8" applyNumberFormat="1" applyFont="1" applyFill="1" applyBorder="1">
      <alignment horizontal="right" vertical="center"/>
    </xf>
    <xf numFmtId="0" fontId="23" fillId="69" borderId="0" xfId="10" quotePrefix="1" applyFont="1" applyFill="1" applyBorder="1" applyAlignment="1">
      <alignment horizontal="left" vertical="center" wrapText="1" indent="7"/>
    </xf>
    <xf numFmtId="0" fontId="23" fillId="69" borderId="0" xfId="9" quotePrefix="1" applyFont="1" applyFill="1" applyBorder="1">
      <alignment horizontal="left" vertical="center" wrapText="1"/>
    </xf>
    <xf numFmtId="4" fontId="21" fillId="69" borderId="0" xfId="8" applyNumberFormat="1" applyFont="1" applyFill="1" applyBorder="1">
      <alignment horizontal="right" vertical="center"/>
    </xf>
    <xf numFmtId="4" fontId="34" fillId="24" borderId="0" xfId="8" applyNumberFormat="1" applyFont="1" applyFill="1" applyBorder="1">
      <alignment horizontal="right" vertical="center"/>
    </xf>
    <xf numFmtId="3" fontId="34" fillId="24" borderId="0" xfId="8" applyNumberFormat="1" applyFont="1" applyFill="1" applyBorder="1">
      <alignment horizontal="right" vertical="center"/>
    </xf>
    <xf numFmtId="0" fontId="23" fillId="24" borderId="0" xfId="10" quotePrefix="1" applyFont="1" applyFill="1" applyBorder="1" applyAlignment="1">
      <alignment horizontal="left" vertical="center" wrapText="1" indent="7"/>
    </xf>
    <xf numFmtId="4" fontId="14" fillId="24" borderId="0" xfId="0" applyNumberFormat="1" applyFont="1" applyFill="1"/>
    <xf numFmtId="4" fontId="33" fillId="0" borderId="0" xfId="8" applyNumberFormat="1" applyFont="1" applyFill="1" applyBorder="1">
      <alignment horizontal="right" vertical="center"/>
    </xf>
    <xf numFmtId="3" fontId="33" fillId="0" borderId="0" xfId="8" applyNumberFormat="1" applyFont="1" applyFill="1" applyBorder="1">
      <alignment horizontal="right" vertical="center"/>
    </xf>
    <xf numFmtId="4" fontId="17" fillId="0" borderId="0" xfId="0" applyNumberFormat="1" applyFont="1" applyFill="1" applyAlignment="1">
      <alignment horizontal="center" vertical="center"/>
    </xf>
    <xf numFmtId="164" fontId="55" fillId="69" borderId="15" xfId="45" applyNumberFormat="1" applyFont="1" applyFill="1" applyBorder="1" applyAlignment="1">
      <alignment horizontal="center" vertical="center" wrapText="1" justifyLastLine="1"/>
    </xf>
    <xf numFmtId="43" fontId="21" fillId="0" borderId="0" xfId="45" applyFont="1" applyFill="1" applyBorder="1" applyAlignment="1">
      <alignment horizontal="right" vertical="center"/>
    </xf>
    <xf numFmtId="4" fontId="23" fillId="0" borderId="0" xfId="0" applyNumberFormat="1" applyFont="1" applyFill="1"/>
    <xf numFmtId="43" fontId="22" fillId="25" borderId="0" xfId="45" applyFont="1" applyFill="1" applyBorder="1" applyAlignment="1">
      <alignment horizontal="right" vertical="center"/>
    </xf>
    <xf numFmtId="0" fontId="22" fillId="0" borderId="0" xfId="14" applyFont="1" applyFill="1" applyAlignment="1">
      <alignment horizontal="center" vertical="center" wrapText="1"/>
    </xf>
    <xf numFmtId="0" fontId="21" fillId="0" borderId="0" xfId="14" applyFont="1" applyFill="1" applyAlignment="1">
      <alignment horizontal="center" vertical="center" wrapText="1"/>
    </xf>
    <xf numFmtId="4" fontId="21" fillId="0" borderId="0" xfId="14" applyNumberFormat="1" applyFont="1" applyFill="1" applyAlignment="1">
      <alignment horizontal="center" vertical="center" wrapText="1"/>
    </xf>
    <xf numFmtId="4" fontId="18" fillId="4" borderId="7" xfId="2" applyNumberFormat="1" applyFont="1" applyFill="1" applyBorder="1" applyAlignment="1">
      <alignment horizontal="center" vertical="center" wrapText="1" justifyLastLine="1"/>
    </xf>
    <xf numFmtId="4" fontId="23" fillId="4" borderId="7" xfId="2" applyNumberFormat="1" applyFont="1" applyFill="1" applyBorder="1" applyAlignment="1">
      <alignment horizontal="center" vertical="center" wrapText="1" justifyLastLine="1"/>
    </xf>
    <xf numFmtId="1" fontId="18" fillId="4" borderId="4" xfId="12" applyNumberFormat="1" applyFont="1" applyFill="1" applyBorder="1" applyAlignment="1">
      <alignment horizontal="center" vertical="center"/>
    </xf>
    <xf numFmtId="1" fontId="23" fillId="4" borderId="4" xfId="12" applyNumberFormat="1" applyFont="1" applyFill="1" applyBorder="1" applyAlignment="1">
      <alignment horizontal="center" vertical="center"/>
    </xf>
    <xf numFmtId="0" fontId="58" fillId="0" borderId="0" xfId="5" quotePrefix="1" applyFont="1" applyFill="1" applyBorder="1">
      <alignment horizontal="center" vertical="center"/>
    </xf>
    <xf numFmtId="0" fontId="59" fillId="0" borderId="0" xfId="5" quotePrefix="1" applyFont="1" applyFill="1" applyBorder="1">
      <alignment horizontal="center" vertical="center"/>
    </xf>
    <xf numFmtId="4" fontId="21" fillId="25" borderId="0" xfId="3" applyNumberFormat="1" applyFont="1" applyFill="1" applyBorder="1">
      <alignment vertical="center"/>
    </xf>
    <xf numFmtId="4" fontId="21" fillId="24" borderId="0" xfId="3" applyNumberFormat="1" applyFont="1" applyFill="1" applyBorder="1">
      <alignment vertical="center"/>
    </xf>
    <xf numFmtId="3" fontId="23" fillId="0" borderId="0" xfId="0" applyNumberFormat="1" applyFont="1" applyFill="1"/>
    <xf numFmtId="0" fontId="60" fillId="0" borderId="0" xfId="14" applyFont="1" applyFill="1" applyAlignment="1">
      <alignment horizontal="center" vertical="center" wrapText="1"/>
    </xf>
    <xf numFmtId="4" fontId="60" fillId="4" borderId="7" xfId="2" applyNumberFormat="1" applyFont="1" applyFill="1" applyBorder="1" applyAlignment="1">
      <alignment horizontal="center" vertical="center" wrapText="1" justifyLastLine="1"/>
    </xf>
    <xf numFmtId="1" fontId="60" fillId="4" borderId="4" xfId="12" applyNumberFormat="1" applyFont="1" applyFill="1" applyBorder="1" applyAlignment="1">
      <alignment horizontal="center" vertical="center"/>
    </xf>
    <xf numFmtId="0" fontId="60" fillId="0" borderId="0" xfId="5" quotePrefix="1" applyFont="1" applyFill="1" applyBorder="1">
      <alignment horizontal="center" vertical="center"/>
    </xf>
    <xf numFmtId="4" fontId="60" fillId="25" borderId="0" xfId="8" applyNumberFormat="1" applyFont="1" applyFill="1" applyBorder="1">
      <alignment horizontal="right" vertical="center"/>
    </xf>
    <xf numFmtId="4" fontId="61" fillId="24" borderId="0" xfId="8" applyNumberFormat="1" applyFont="1" applyFill="1" applyBorder="1">
      <alignment horizontal="right" vertical="center"/>
    </xf>
    <xf numFmtId="4" fontId="61" fillId="0" borderId="0" xfId="0" applyNumberFormat="1" applyFont="1" applyFill="1"/>
    <xf numFmtId="0" fontId="17" fillId="26" borderId="27" xfId="12" applyFont="1" applyFill="1" applyBorder="1" applyAlignment="1">
      <alignment horizontal="center" vertical="center"/>
    </xf>
    <xf numFmtId="3" fontId="18" fillId="26" borderId="28" xfId="12" applyNumberFormat="1" applyFont="1" applyFill="1" applyBorder="1" applyAlignment="1">
      <alignment vertical="top" wrapText="1" justifyLastLine="1"/>
    </xf>
    <xf numFmtId="4" fontId="22" fillId="26" borderId="28" xfId="3" applyNumberFormat="1" applyFont="1" applyFill="1" applyBorder="1">
      <alignment vertical="center"/>
    </xf>
    <xf numFmtId="4" fontId="22" fillId="26" borderId="29" xfId="3" applyNumberFormat="1" applyFont="1" applyFill="1" applyBorder="1">
      <alignment vertical="center"/>
    </xf>
    <xf numFmtId="1" fontId="16" fillId="4" borderId="7" xfId="12" applyNumberFormat="1" applyFont="1" applyFill="1" applyBorder="1" applyAlignment="1">
      <alignment horizontal="center" vertical="center"/>
    </xf>
    <xf numFmtId="43" fontId="5" fillId="27" borderId="2" xfId="45" applyFont="1" applyFill="1" applyBorder="1" applyAlignment="1">
      <alignment vertical="center" wrapText="1"/>
    </xf>
    <xf numFmtId="4" fontId="21" fillId="24" borderId="0" xfId="8" applyNumberFormat="1" applyFill="1" applyBorder="1">
      <alignment horizontal="right" vertical="center"/>
    </xf>
    <xf numFmtId="4" fontId="61" fillId="0" borderId="0" xfId="8" applyNumberFormat="1" applyFont="1" applyBorder="1">
      <alignment horizontal="right" vertical="center"/>
    </xf>
    <xf numFmtId="4" fontId="21" fillId="0" borderId="0" xfId="8" applyNumberFormat="1" applyBorder="1">
      <alignment horizontal="right" vertical="center"/>
    </xf>
    <xf numFmtId="0" fontId="61" fillId="0" borderId="0" xfId="8" applyNumberFormat="1" applyFont="1" applyBorder="1">
      <alignment horizontal="right" vertical="center"/>
    </xf>
    <xf numFmtId="0" fontId="21" fillId="0" borderId="0" xfId="8" applyNumberFormat="1" applyBorder="1">
      <alignment horizontal="right" vertical="center"/>
    </xf>
    <xf numFmtId="3" fontId="21" fillId="24" borderId="0" xfId="8" applyNumberFormat="1" applyFill="1" applyBorder="1">
      <alignment horizontal="right" vertical="center"/>
    </xf>
    <xf numFmtId="4" fontId="61" fillId="0" borderId="0" xfId="0" applyNumberFormat="1" applyFont="1"/>
    <xf numFmtId="3" fontId="23" fillId="0" borderId="0" xfId="0" applyNumberFormat="1" applyFont="1"/>
    <xf numFmtId="4" fontId="23" fillId="0" borderId="0" xfId="0" applyNumberFormat="1" applyFont="1"/>
    <xf numFmtId="164" fontId="21" fillId="24" borderId="0" xfId="8" applyNumberFormat="1" applyFill="1" applyBorder="1">
      <alignment horizontal="right" vertical="center"/>
    </xf>
    <xf numFmtId="3" fontId="21" fillId="0" borderId="0" xfId="8" applyNumberFormat="1" applyBorder="1">
      <alignment horizontal="right" vertical="center"/>
    </xf>
    <xf numFmtId="164" fontId="21" fillId="0" borderId="0" xfId="8" applyNumberFormat="1" applyBorder="1">
      <alignment horizontal="right" vertical="center"/>
    </xf>
    <xf numFmtId="3" fontId="14" fillId="0" borderId="0" xfId="0" applyNumberFormat="1" applyFont="1"/>
    <xf numFmtId="4" fontId="14" fillId="0" borderId="0" xfId="0" applyNumberFormat="1" applyFont="1"/>
    <xf numFmtId="4" fontId="13" fillId="0" borderId="0" xfId="12" applyNumberFormat="1" applyFont="1" applyFill="1" applyBorder="1"/>
    <xf numFmtId="0" fontId="17" fillId="69" borderId="27" xfId="12" applyFont="1" applyFill="1" applyBorder="1" applyAlignment="1">
      <alignment horizontal="center" vertical="center"/>
    </xf>
    <xf numFmtId="3" fontId="18" fillId="69" borderId="28" xfId="12" applyNumberFormat="1" applyFont="1" applyFill="1" applyBorder="1" applyAlignment="1">
      <alignment vertical="center" wrapText="1" justifyLastLine="1"/>
    </xf>
    <xf numFmtId="4" fontId="9" fillId="69" borderId="28" xfId="3" applyNumberFormat="1" applyFont="1" applyFill="1" applyBorder="1">
      <alignment vertical="center"/>
    </xf>
    <xf numFmtId="4" fontId="9" fillId="69" borderId="29" xfId="3" applyNumberFormat="1" applyFont="1" applyFill="1" applyBorder="1">
      <alignment vertical="center"/>
    </xf>
    <xf numFmtId="43" fontId="22" fillId="24" borderId="0" xfId="45" applyFont="1" applyFill="1" applyBorder="1" applyAlignment="1">
      <alignment horizontal="right" vertical="center"/>
    </xf>
    <xf numFmtId="4" fontId="27" fillId="0" borderId="0" xfId="12" applyNumberFormat="1" applyFill="1" applyBorder="1"/>
    <xf numFmtId="0" fontId="57" fillId="3" borderId="15" xfId="145" quotePrefix="1" applyFont="1" applyFill="1" applyBorder="1" applyAlignment="1">
      <alignment horizontal="left" vertical="center" indent="7"/>
    </xf>
    <xf numFmtId="0" fontId="57" fillId="3" borderId="15" xfId="145" quotePrefix="1" applyFont="1" applyFill="1" applyBorder="1" applyAlignment="1">
      <alignment horizontal="left" vertical="center" indent="1"/>
    </xf>
    <xf numFmtId="43" fontId="56" fillId="3" borderId="15" xfId="45" applyFont="1" applyFill="1" applyBorder="1"/>
    <xf numFmtId="3" fontId="57" fillId="3" borderId="15" xfId="152" applyNumberFormat="1" applyFont="1" applyFill="1" applyBorder="1" applyAlignment="1">
      <alignment horizontal="center" vertical="center"/>
    </xf>
    <xf numFmtId="43" fontId="57" fillId="3" borderId="15" xfId="45" applyFont="1" applyFill="1" applyBorder="1" applyAlignment="1">
      <alignment horizontal="center" vertical="center"/>
    </xf>
    <xf numFmtId="0" fontId="56" fillId="3" borderId="15" xfId="0" applyFont="1" applyFill="1" applyBorder="1" applyAlignment="1">
      <alignment horizontal="center"/>
    </xf>
    <xf numFmtId="0" fontId="57" fillId="3" borderId="15" xfId="145" applyFont="1" applyFill="1" applyBorder="1" applyAlignment="1">
      <alignment horizontal="left" vertical="center" indent="1"/>
    </xf>
    <xf numFmtId="0" fontId="56" fillId="3" borderId="15" xfId="0" applyFont="1" applyFill="1" applyBorder="1"/>
    <xf numFmtId="0" fontId="57" fillId="71" borderId="15" xfId="145" quotePrefix="1" applyFont="1" applyFill="1" applyBorder="1" applyAlignment="1">
      <alignment horizontal="center" vertical="center"/>
    </xf>
    <xf numFmtId="0" fontId="57" fillId="71" borderId="15" xfId="145" quotePrefix="1" applyFont="1" applyFill="1" applyBorder="1" applyAlignment="1">
      <alignment horizontal="left" vertical="center" indent="1"/>
    </xf>
    <xf numFmtId="43" fontId="57" fillId="71" borderId="15" xfId="45" applyFont="1" applyFill="1" applyBorder="1" applyAlignment="1">
      <alignment horizontal="center" vertical="center"/>
    </xf>
    <xf numFmtId="3" fontId="57" fillId="71" borderId="15" xfId="152" applyNumberFormat="1" applyFont="1" applyFill="1" applyBorder="1" applyAlignment="1">
      <alignment horizontal="center" vertical="center"/>
    </xf>
    <xf numFmtId="43" fontId="56" fillId="71" borderId="15" xfId="45" applyFont="1" applyFill="1" applyBorder="1"/>
    <xf numFmtId="0" fontId="57" fillId="71" borderId="15" xfId="145" quotePrefix="1" applyFont="1" applyFill="1" applyBorder="1" applyAlignment="1">
      <alignment horizontal="left" vertical="center" indent="5"/>
    </xf>
    <xf numFmtId="43" fontId="56" fillId="0" borderId="15" xfId="45" applyFont="1" applyBorder="1"/>
    <xf numFmtId="43" fontId="56" fillId="0" borderId="15" xfId="45" applyFont="1" applyBorder="1" applyAlignment="1">
      <alignment horizontal="center"/>
    </xf>
    <xf numFmtId="43" fontId="54" fillId="70" borderId="25" xfId="0" quotePrefix="1" applyNumberFormat="1" applyFont="1" applyFill="1" applyBorder="1" applyAlignment="1">
      <alignment horizontal="center" vertical="center" wrapText="1"/>
    </xf>
    <xf numFmtId="165" fontId="56" fillId="0" borderId="0" xfId="0" applyNumberFormat="1" applyFont="1"/>
    <xf numFmtId="4" fontId="56" fillId="0" borderId="0" xfId="0" applyNumberFormat="1" applyFont="1"/>
    <xf numFmtId="164" fontId="57" fillId="3" borderId="15" xfId="45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5" fillId="0" borderId="3" xfId="1" applyFont="1" applyBorder="1" applyAlignment="1">
      <alignment horizontal="left" vertical="center" wrapText="1"/>
    </xf>
    <xf numFmtId="0" fontId="13" fillId="0" borderId="4" xfId="1" applyFont="1" applyBorder="1" applyAlignment="1">
      <alignment vertical="center" wrapText="1"/>
    </xf>
    <xf numFmtId="0" fontId="9" fillId="3" borderId="3" xfId="1" quotePrefix="1" applyFont="1" applyFill="1" applyBorder="1" applyAlignment="1">
      <alignment horizontal="left" wrapText="1"/>
    </xf>
    <xf numFmtId="0" fontId="9" fillId="3" borderId="4" xfId="1" quotePrefix="1" applyFont="1" applyFill="1" applyBorder="1" applyAlignment="1">
      <alignment horizontal="left" wrapText="1"/>
    </xf>
    <xf numFmtId="0" fontId="9" fillId="3" borderId="5" xfId="1" quotePrefix="1" applyFont="1" applyFill="1" applyBorder="1" applyAlignment="1">
      <alignment horizontal="left" wrapText="1"/>
    </xf>
    <xf numFmtId="0" fontId="9" fillId="3" borderId="2" xfId="1" quotePrefix="1" applyFont="1" applyFill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3" xfId="1" quotePrefix="1" applyFont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10" fillId="0" borderId="3" xfId="1" quotePrefix="1" applyFont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10" fillId="0" borderId="2" xfId="1" quotePrefix="1" applyFont="1" applyBorder="1" applyAlignment="1">
      <alignment horizontal="center" wrapText="1"/>
    </xf>
    <xf numFmtId="0" fontId="10" fillId="0" borderId="3" xfId="1" quotePrefix="1" applyFont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5" fillId="4" borderId="4" xfId="12" applyNumberFormat="1" applyFont="1" applyFill="1" applyBorder="1" applyAlignment="1">
      <alignment horizontal="center" vertical="center" wrapText="1" justifyLastLine="1"/>
    </xf>
    <xf numFmtId="0" fontId="3" fillId="0" borderId="0" xfId="14" applyFont="1" applyFill="1" applyAlignment="1">
      <alignment horizontal="center" vertical="center" wrapText="1"/>
    </xf>
    <xf numFmtId="3" fontId="16" fillId="4" borderId="7" xfId="12" applyNumberFormat="1" applyFont="1" applyFill="1" applyBorder="1" applyAlignment="1">
      <alignment horizontal="center" vertical="center" wrapText="1" justifyLastLine="1"/>
    </xf>
  </cellXfs>
  <cellStyles count="174">
    <cellStyle name="Accent1 - 20%" xfId="63" xr:uid="{C8EC0366-0995-4DBB-A829-1C105BF551C1}"/>
    <cellStyle name="Accent1 - 40%" xfId="64" xr:uid="{7F9CCE51-9621-4637-BBDC-80A1FE727CCB}"/>
    <cellStyle name="Accent1 - 60%" xfId="65" xr:uid="{9AEEB81E-D2FB-4F6B-8091-C9A3C5CF72EA}"/>
    <cellStyle name="Accent2 - 20%" xfId="66" xr:uid="{F3599563-F8E2-47CD-A9B1-F2A8A571F331}"/>
    <cellStyle name="Accent2 - 40%" xfId="67" xr:uid="{88F84D72-EB59-4D3C-9DAC-A1617C7DD3ED}"/>
    <cellStyle name="Accent2 - 60%" xfId="68" xr:uid="{FC40C7C5-8555-4521-A846-3ED937FB2C0C}"/>
    <cellStyle name="Accent3 - 20%" xfId="69" xr:uid="{24717267-2F1D-49A9-A6E0-D24BB769EF79}"/>
    <cellStyle name="Accent3 - 40%" xfId="70" xr:uid="{0326380C-4128-440B-B053-5DD19855A126}"/>
    <cellStyle name="Accent3 - 60%" xfId="71" xr:uid="{6B9C107D-060D-4E23-87E7-E23ADCA0706C}"/>
    <cellStyle name="Accent4 - 20%" xfId="72" xr:uid="{2EAA5592-E19C-4273-B023-2E3193265D9C}"/>
    <cellStyle name="Accent4 - 40%" xfId="73" xr:uid="{4EE24302-9C09-4B3B-A853-0413B06004A9}"/>
    <cellStyle name="Accent4 - 60%" xfId="74" xr:uid="{80A5BF21-454A-4CA4-9FCF-76789DB4B76A}"/>
    <cellStyle name="Accent5 - 20%" xfId="75" xr:uid="{FADDEA91-1B93-424E-8539-830C35CCD155}"/>
    <cellStyle name="Accent5 - 40%" xfId="76" xr:uid="{50901F19-D715-44FD-90E5-E000F242438C}"/>
    <cellStyle name="Accent5 - 60%" xfId="77" xr:uid="{D16BA044-5038-4D97-8C70-9DA1FDF3BEA6}"/>
    <cellStyle name="Accent6 - 20%" xfId="78" xr:uid="{16D9D51E-43DF-4D27-8DAE-D08E58D16D0A}"/>
    <cellStyle name="Accent6 - 40%" xfId="79" xr:uid="{B840A961-44BC-4795-B657-6112BD90BD8D}"/>
    <cellStyle name="Accent6 - 60%" xfId="80" xr:uid="{5FE2B8CA-139A-4F02-94A7-E2A7122CA5DD}"/>
    <cellStyle name="Comma" xfId="45" builtinId="3"/>
    <cellStyle name="Comma 2" xfId="47" xr:uid="{FEAAA97F-7255-47D4-8946-47CA55F8CEC7}"/>
    <cellStyle name="Emphasis 1" xfId="81" xr:uid="{46DD9249-9E73-430F-9007-AB505C4FE09C}"/>
    <cellStyle name="Emphasis 2" xfId="82" xr:uid="{ECEFECC4-2286-42F4-9826-2737BA9EF518}"/>
    <cellStyle name="Emphasis 3" xfId="83" xr:uid="{EED41E7D-0E2C-460D-A5C9-5C9FDC12DD25}"/>
    <cellStyle name="Naslov 1" xfId="117" xr:uid="{4E12D880-E6AE-4569-81CE-E8298A7477E6}"/>
    <cellStyle name="Normal" xfId="0" builtinId="0"/>
    <cellStyle name="Normal 2" xfId="12" xr:uid="{00000000-0005-0000-0000-000001000000}"/>
    <cellStyle name="Normal 2 2" xfId="158" xr:uid="{E3A1AC4A-198D-43B3-B7AC-590671381A8A}"/>
    <cellStyle name="Normal 2 3" xfId="173" xr:uid="{63ABF887-C81C-4A0F-9426-66A09EFEE162}"/>
    <cellStyle name="Normal 2 4" xfId="48" xr:uid="{4553F746-0FA9-4C81-9D8A-5DA4C4A583E1}"/>
    <cellStyle name="Normal 3" xfId="62" xr:uid="{2DFA2531-2AB6-4936-838D-E4E096AE8BEB}"/>
    <cellStyle name="Normal 3 3" xfId="49" xr:uid="{66724F4C-3595-4CBB-B526-7A21CB648AAA}"/>
    <cellStyle name="Normal 4" xfId="118" xr:uid="{094C917A-F0E9-4D16-B5A0-4A0E331B9197}"/>
    <cellStyle name="Normal 5" xfId="46" xr:uid="{7AE86ABD-26C9-46F2-A28D-2CA8A3F1DF1A}"/>
    <cellStyle name="Normal 6" xfId="50" xr:uid="{F86AD77A-CFE8-42E6-B70F-D25F7A27CE18}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Obično_01_ZAGREBAČKA ŽUPANIJA" xfId="115" xr:uid="{CBCD1430-F20E-45AF-88E0-2FF77896E21C}"/>
    <cellStyle name="SAPBEXaggData" xfId="3" xr:uid="{00000000-0005-0000-0000-000006000000}"/>
    <cellStyle name="SAPBEXaggData 2" xfId="119" xr:uid="{7AF70A81-CB6C-466E-8E8E-87B1B7366064}"/>
    <cellStyle name="SAPBEXaggData 3" xfId="51" xr:uid="{52439930-0909-4568-9A34-8A8C4D972861}"/>
    <cellStyle name="SAPBEXaggDataEmph" xfId="15" xr:uid="{00000000-0005-0000-0000-000007000000}"/>
    <cellStyle name="SAPBEXaggDataEmph 2" xfId="120" xr:uid="{CB6CAA2F-0BCF-445A-9857-69EEC5E7403D}"/>
    <cellStyle name="SAPBEXaggDataEmph 3" xfId="84" xr:uid="{8600F2DA-5D42-415B-8D9E-7F7368E199FC}"/>
    <cellStyle name="SAPBEXaggItem" xfId="16" xr:uid="{00000000-0005-0000-0000-000008000000}"/>
    <cellStyle name="SAPBEXaggItem 2" xfId="121" xr:uid="{F57397BD-7412-479E-8157-BD110EBEC4C7}"/>
    <cellStyle name="SAPBEXaggItem 3" xfId="159" xr:uid="{1DD45914-1AE0-4643-8749-868649FA72B2}"/>
    <cellStyle name="SAPBEXaggItem 4" xfId="52" xr:uid="{6BF05D8D-6333-4925-9573-E69F80390D3F}"/>
    <cellStyle name="SAPBEXaggItemX" xfId="17" xr:uid="{00000000-0005-0000-0000-000009000000}"/>
    <cellStyle name="SAPBEXaggItemX 2" xfId="122" xr:uid="{88356A7D-0364-4A1A-8FDE-230046823ABC}"/>
    <cellStyle name="SAPBEXaggItemX 3" xfId="85" xr:uid="{D84EB1E4-8648-4715-893C-FFD3B52F3C40}"/>
    <cellStyle name="SAPBEXchaText" xfId="2" xr:uid="{00000000-0005-0000-0000-00000A000000}"/>
    <cellStyle name="SAPBEXchaText 2" xfId="123" xr:uid="{FA3AEB83-7AB3-4AD1-BC4A-02A12A18CCFC}"/>
    <cellStyle name="SAPBEXchaText 3" xfId="160" xr:uid="{6227F215-67B9-4CC8-A2EE-26903B04D0F4}"/>
    <cellStyle name="SAPBEXchaText 4" xfId="53" xr:uid="{959F0931-BE57-48D8-BE7E-249CD169CE41}"/>
    <cellStyle name="SAPBEXexcBad7" xfId="18" xr:uid="{00000000-0005-0000-0000-00000B000000}"/>
    <cellStyle name="SAPBEXexcBad7 2" xfId="124" xr:uid="{930CCFEC-6ADD-4CFD-8CB6-DD614DE44D07}"/>
    <cellStyle name="SAPBEXexcBad7 3" xfId="86" xr:uid="{B7ED270E-F56B-454D-9A3C-87F6ABF9C427}"/>
    <cellStyle name="SAPBEXexcBad8" xfId="19" xr:uid="{00000000-0005-0000-0000-00000C000000}"/>
    <cellStyle name="SAPBEXexcBad8 2" xfId="125" xr:uid="{237BA16E-56D4-4F51-B97D-53501086FE49}"/>
    <cellStyle name="SAPBEXexcBad8 3" xfId="87" xr:uid="{E49CB838-63A8-4AF3-8331-54282850D1E7}"/>
    <cellStyle name="SAPBEXexcBad9" xfId="20" xr:uid="{00000000-0005-0000-0000-00000D000000}"/>
    <cellStyle name="SAPBEXexcBad9 2" xfId="126" xr:uid="{2C2065FE-7377-4137-9895-E0EE9987D160}"/>
    <cellStyle name="SAPBEXexcBad9 3" xfId="88" xr:uid="{003BDA97-9F84-4479-AD1D-7CA03E267527}"/>
    <cellStyle name="SAPBEXexcCritical4" xfId="21" xr:uid="{00000000-0005-0000-0000-00000E000000}"/>
    <cellStyle name="SAPBEXexcCritical4 2" xfId="127" xr:uid="{414842B3-D23E-4F00-8381-C132360988F9}"/>
    <cellStyle name="SAPBEXexcCritical4 3" xfId="89" xr:uid="{EB85B54B-507B-43C5-91BE-B5FFFD702B60}"/>
    <cellStyle name="SAPBEXexcCritical5" xfId="22" xr:uid="{00000000-0005-0000-0000-00000F000000}"/>
    <cellStyle name="SAPBEXexcCritical5 2" xfId="128" xr:uid="{E3C05E4D-CF24-4DE7-88D0-E1D01CA6052E}"/>
    <cellStyle name="SAPBEXexcCritical5 3" xfId="90" xr:uid="{594AFA64-9E4C-4F7C-81A3-61CF2306D57A}"/>
    <cellStyle name="SAPBEXexcCritical6" xfId="23" xr:uid="{00000000-0005-0000-0000-000010000000}"/>
    <cellStyle name="SAPBEXexcCritical6 2" xfId="129" xr:uid="{548DB518-107C-4DB8-9496-2B7548478B96}"/>
    <cellStyle name="SAPBEXexcCritical6 3" xfId="91" xr:uid="{DE96DCE5-1666-436E-B664-AE9F6181E0DE}"/>
    <cellStyle name="SAPBEXexcGood1" xfId="24" xr:uid="{00000000-0005-0000-0000-000011000000}"/>
    <cellStyle name="SAPBEXexcGood1 2" xfId="130" xr:uid="{9D490D30-D7F0-42B1-B9BF-C2D4E7F774E3}"/>
    <cellStyle name="SAPBEXexcGood1 3" xfId="92" xr:uid="{39FB27D7-C1E8-468D-9062-4C0A40251F95}"/>
    <cellStyle name="SAPBEXexcGood2" xfId="25" xr:uid="{00000000-0005-0000-0000-000012000000}"/>
    <cellStyle name="SAPBEXexcGood2 2" xfId="131" xr:uid="{8C5EF1C5-4C55-4EF6-8A06-88190F58F0F0}"/>
    <cellStyle name="SAPBEXexcGood2 3" xfId="93" xr:uid="{1E61DCEB-83A8-4335-B111-4B3660D17263}"/>
    <cellStyle name="SAPBEXexcGood3" xfId="26" xr:uid="{00000000-0005-0000-0000-000013000000}"/>
    <cellStyle name="SAPBEXexcGood3 2" xfId="132" xr:uid="{6955F666-D23E-4956-AB55-E8AB6204FDB4}"/>
    <cellStyle name="SAPBEXexcGood3 3" xfId="94" xr:uid="{12ED7FCC-9346-4733-91C8-85E2A9A35D7F}"/>
    <cellStyle name="SAPBEXfilterDrill" xfId="27" xr:uid="{00000000-0005-0000-0000-000014000000}"/>
    <cellStyle name="SAPBEXfilterDrill 2" xfId="133" xr:uid="{A88AC554-5FAC-4E8D-AA90-262942CEBF6A}"/>
    <cellStyle name="SAPBEXfilterDrill 3" xfId="161" xr:uid="{AC35FC3E-BAC0-46A0-8DFC-32DF0B31931C}"/>
    <cellStyle name="SAPBEXfilterDrill 4" xfId="95" xr:uid="{6366BB6D-9E40-452E-879D-1EE91587A52C}"/>
    <cellStyle name="SAPBEXfilterItem" xfId="28" xr:uid="{00000000-0005-0000-0000-000015000000}"/>
    <cellStyle name="SAPBEXfilterItem 2" xfId="134" xr:uid="{0F0EA0B7-3D30-4173-A5FD-39B674E49631}"/>
    <cellStyle name="SAPBEXfilterItem 3" xfId="162" xr:uid="{89840865-3ACB-4E74-88D9-E8A855AC92F3}"/>
    <cellStyle name="SAPBEXfilterItem 4" xfId="96" xr:uid="{07F7DB6C-A0E0-4797-9E45-8EAEB845D746}"/>
    <cellStyle name="SAPBEXfilterText" xfId="29" xr:uid="{00000000-0005-0000-0000-000016000000}"/>
    <cellStyle name="SAPBEXfilterText 2" xfId="135" xr:uid="{374400F5-9B85-4328-9313-98A3DDBCC31D}"/>
    <cellStyle name="SAPBEXfilterText 3" xfId="163" xr:uid="{D74380EC-5EF9-4B9F-8F45-7524245D0663}"/>
    <cellStyle name="SAPBEXfilterText 4" xfId="97" xr:uid="{9C22383E-7BA9-4FC0-8E6E-4850C3FC43E3}"/>
    <cellStyle name="SAPBEXformats" xfId="5" xr:uid="{00000000-0005-0000-0000-000017000000}"/>
    <cellStyle name="SAPBEXformats 2" xfId="136" xr:uid="{20E97D06-90F6-4D89-A913-3A2775CD2030}"/>
    <cellStyle name="SAPBEXformats 3" xfId="54" xr:uid="{CBFED198-C682-4BE3-9842-DF359CF2B438}"/>
    <cellStyle name="SAPBEXheaderItem" xfId="30" xr:uid="{00000000-0005-0000-0000-000018000000}"/>
    <cellStyle name="SAPBEXheaderItem 2" xfId="137" xr:uid="{A9F12A18-CE43-49C2-ADD5-AC15945712C8}"/>
    <cellStyle name="SAPBEXheaderItem 3" xfId="168" xr:uid="{F6B4B454-83B5-487B-8DA7-001549966162}"/>
    <cellStyle name="SAPBEXheaderItem 4" xfId="98" xr:uid="{4BF19CF0-8B5E-4683-8295-4DC3E8657664}"/>
    <cellStyle name="SAPBEXheaderText" xfId="31" xr:uid="{00000000-0005-0000-0000-000019000000}"/>
    <cellStyle name="SAPBEXheaderText 2" xfId="138" xr:uid="{BAA93942-8FA2-442E-A09E-EB6791DA48C8}"/>
    <cellStyle name="SAPBEXheaderText 3" xfId="169" xr:uid="{5B7D5732-64B6-4565-875F-FA775462E255}"/>
    <cellStyle name="SAPBEXheaderText 4" xfId="99" xr:uid="{349B7AEF-E64B-40BD-8BC7-071AFAF25C87}"/>
    <cellStyle name="SAPBEXHLevel0" xfId="6" xr:uid="{00000000-0005-0000-0000-00001A000000}"/>
    <cellStyle name="SAPBEXHLevel0 2" xfId="116" xr:uid="{45E95C04-4253-49C0-A618-10093A16B511}"/>
    <cellStyle name="SAPBEXHLevel0 3" xfId="139" xr:uid="{6A9CABE6-BFAA-45C8-B5D8-92F999FAF419}"/>
    <cellStyle name="SAPBEXHLevel0 4" xfId="55" xr:uid="{CE4F504F-457C-4F5C-BF50-5E33735FC335}"/>
    <cellStyle name="SAPBEXHLevel0X" xfId="4" xr:uid="{00000000-0005-0000-0000-00001B000000}"/>
    <cellStyle name="SAPBEXHLevel0X 2" xfId="140" xr:uid="{EDCA7465-C3B6-46D7-94E8-5AAE7586E244}"/>
    <cellStyle name="SAPBEXHLevel0X 3" xfId="100" xr:uid="{1E7DF210-1B8C-434D-A4C0-AE82F6684869}"/>
    <cellStyle name="SAPBEXHLevel1" xfId="7" xr:uid="{00000000-0005-0000-0000-00001C000000}"/>
    <cellStyle name="SAPBEXHLevel1 2" xfId="141" xr:uid="{EDE6F634-2F7E-4748-8543-DB0C49F5AE0D}"/>
    <cellStyle name="SAPBEXHLevel1 3" xfId="170" xr:uid="{F7DCB86F-9C29-4007-BC65-C1E8A66F87B9}"/>
    <cellStyle name="SAPBEXHLevel1 4" xfId="56" xr:uid="{A07F4A38-7507-4C56-B6A1-0791B8A0E822}"/>
    <cellStyle name="SAPBEXHLevel1X" xfId="32" xr:uid="{00000000-0005-0000-0000-00001D000000}"/>
    <cellStyle name="SAPBEXHLevel1X 2" xfId="142" xr:uid="{67052243-7F0A-43FC-8154-8766A1EA7621}"/>
    <cellStyle name="SAPBEXHLevel1X 3" xfId="101" xr:uid="{655F8296-EDCA-4077-8350-1101243C43AE}"/>
    <cellStyle name="SAPBEXHLevel2" xfId="9" xr:uid="{00000000-0005-0000-0000-00001E000000}"/>
    <cellStyle name="SAPBEXHLevel2 2" xfId="143" xr:uid="{DB66322B-94B4-4AE7-8017-7407D42F02DE}"/>
    <cellStyle name="SAPBEXHLevel2 3" xfId="171" xr:uid="{1031BB74-1935-4648-914D-81FAF145C52C}"/>
    <cellStyle name="SAPBEXHLevel2 4" xfId="57" xr:uid="{685AC18A-77A6-4F30-A6CF-AC5E6EC58C23}"/>
    <cellStyle name="SAPBEXHLevel2X" xfId="33" xr:uid="{00000000-0005-0000-0000-00001F000000}"/>
    <cellStyle name="SAPBEXHLevel2X 2" xfId="144" xr:uid="{A5E639CC-8B36-4A0B-8EA0-08DC77F56046}"/>
    <cellStyle name="SAPBEXHLevel2X 3" xfId="102" xr:uid="{D47648E7-087E-4952-B9ED-46AC8F389ADE}"/>
    <cellStyle name="SAPBEXHLevel3" xfId="10" xr:uid="{00000000-0005-0000-0000-000020000000}"/>
    <cellStyle name="SAPBEXHLevel3 2" xfId="145" xr:uid="{8FBC84F9-55C1-4AF3-A3C6-6F7F425F0DF4}"/>
    <cellStyle name="SAPBEXHLevel3 3" xfId="164" xr:uid="{02ED99C3-92B3-4380-A49C-656BD2994870}"/>
    <cellStyle name="SAPBEXHLevel3 4" xfId="58" xr:uid="{38C16820-2CD8-4748-B3F1-D16CE420F295}"/>
    <cellStyle name="SAPBEXHLevel3X" xfId="34" xr:uid="{00000000-0005-0000-0000-000021000000}"/>
    <cellStyle name="SAPBEXHLevel3X 2" xfId="146" xr:uid="{14D24362-C77E-4CC7-BFD7-F7694842163F}"/>
    <cellStyle name="SAPBEXHLevel3X 3" xfId="103" xr:uid="{1E0AE2BE-3C14-4169-959F-EA3C37BE035B}"/>
    <cellStyle name="SAPBEXinputData" xfId="35" xr:uid="{00000000-0005-0000-0000-000022000000}"/>
    <cellStyle name="SAPBEXinputData 2" xfId="36" xr:uid="{00000000-0005-0000-0000-000023000000}"/>
    <cellStyle name="SAPBEXinputData 2 2" xfId="147" xr:uid="{1B5DE885-90E8-4329-9FCD-C8BBA139B3F1}"/>
    <cellStyle name="SAPBEXinputData 3" xfId="104" xr:uid="{BB47A1F5-DF6E-42D8-9B2C-54B9DF81DF71}"/>
    <cellStyle name="SAPBEXItemHeader" xfId="59" xr:uid="{A5047B08-0D46-4F37-B75A-3752B7536E1E}"/>
    <cellStyle name="SAPBEXresData" xfId="37" xr:uid="{00000000-0005-0000-0000-000024000000}"/>
    <cellStyle name="SAPBEXresData 2" xfId="148" xr:uid="{2CED7637-82C9-4B2D-ACE5-A8E0310B4FEB}"/>
    <cellStyle name="SAPBEXresData 3" xfId="105" xr:uid="{0FB55898-0CA0-4F51-BCFA-EBB50F69D7D7}"/>
    <cellStyle name="SAPBEXresDataEmph" xfId="38" xr:uid="{00000000-0005-0000-0000-000025000000}"/>
    <cellStyle name="SAPBEXresDataEmph 2" xfId="149" xr:uid="{39E0150B-D82A-4EA5-A247-309BF8EBC794}"/>
    <cellStyle name="SAPBEXresDataEmph 3" xfId="165" xr:uid="{FB63102B-7C10-4A3F-BF5C-1ADFCC4CB1C0}"/>
    <cellStyle name="SAPBEXresDataEmph 4" xfId="106" xr:uid="{93C1DF20-73AE-425B-AA3C-1BAFBAF42E48}"/>
    <cellStyle name="SAPBEXresItem" xfId="11" xr:uid="{00000000-0005-0000-0000-000026000000}"/>
    <cellStyle name="SAPBEXresItem 2" xfId="150" xr:uid="{879A38C8-6E0D-49F9-9A34-5D9937977170}"/>
    <cellStyle name="SAPBEXresItem 3" xfId="107" xr:uid="{5AAF46B2-3D26-4F9E-A9E3-7C2E5C72D5A3}"/>
    <cellStyle name="SAPBEXresItemX" xfId="39" xr:uid="{00000000-0005-0000-0000-000027000000}"/>
    <cellStyle name="SAPBEXresItemX 2" xfId="151" xr:uid="{F8170A48-72B5-4D7A-8E65-E9F578E15F5B}"/>
    <cellStyle name="SAPBEXresItemX 3" xfId="108" xr:uid="{55A1C32F-AE3A-4B9A-8429-6058CAF85BEA}"/>
    <cellStyle name="SAPBEXstdData" xfId="8" xr:uid="{00000000-0005-0000-0000-000028000000}"/>
    <cellStyle name="SAPBEXstdData 2" xfId="152" xr:uid="{6DAFB915-B3E3-4E39-95F8-8F4565F92A2A}"/>
    <cellStyle name="SAPBEXstdData 3" xfId="60" xr:uid="{DCE26395-6086-454A-B041-15DB5B4B86EF}"/>
    <cellStyle name="SAPBEXstdDataEmph" xfId="40" xr:uid="{00000000-0005-0000-0000-000029000000}"/>
    <cellStyle name="SAPBEXstdDataEmph 2" xfId="153" xr:uid="{03BFED49-284B-4BBB-9FA2-F8DE0BA5F5BD}"/>
    <cellStyle name="SAPBEXstdDataEmph 3" xfId="109" xr:uid="{E0E05837-D5F2-4A0B-8049-DEF198548F52}"/>
    <cellStyle name="SAPBEXstdItem" xfId="41" xr:uid="{00000000-0005-0000-0000-00002A000000}"/>
    <cellStyle name="SAPBEXstdItem 2" xfId="154" xr:uid="{481734BA-230F-4437-AE57-E10FC4C67D60}"/>
    <cellStyle name="SAPBEXstdItem 3" xfId="166" xr:uid="{0DBFA078-F678-4F51-923A-AD7E9E727AED}"/>
    <cellStyle name="SAPBEXstdItem 4" xfId="61" xr:uid="{A6BCCC23-9085-4A37-BA04-710FC399E716}"/>
    <cellStyle name="SAPBEXstdItemX" xfId="42" xr:uid="{00000000-0005-0000-0000-00002B000000}"/>
    <cellStyle name="SAPBEXstdItemX 2" xfId="155" xr:uid="{4F4C6BA5-8E8B-4EBD-BC08-0636EF6EC4DD}"/>
    <cellStyle name="SAPBEXstdItemX 3" xfId="110" xr:uid="{C368F57F-FFA9-44A8-8D3D-AEAFB1D6B06F}"/>
    <cellStyle name="SAPBEXtitle" xfId="43" xr:uid="{00000000-0005-0000-0000-00002C000000}"/>
    <cellStyle name="SAPBEXtitle 2" xfId="156" xr:uid="{4F2B3C32-A051-4F68-9D30-A4E8B6AFEC08}"/>
    <cellStyle name="SAPBEXtitle 3" xfId="167" xr:uid="{4B1E13D7-996F-4CD9-8ABD-312719159C32}"/>
    <cellStyle name="SAPBEXtitle 4" xfId="111" xr:uid="{24DB1E91-6867-495F-AFFD-A1F0B8A58319}"/>
    <cellStyle name="SAPBEXunassignedItem" xfId="112" xr:uid="{4359EBF6-0723-4E1C-89DA-6713F89EC8B6}"/>
    <cellStyle name="SAPBEXunassignedItem 2" xfId="172" xr:uid="{2EB13A27-A466-4769-8A01-389A9CAE77F9}"/>
    <cellStyle name="SAPBEXundefined" xfId="44" xr:uid="{00000000-0005-0000-0000-00002D000000}"/>
    <cellStyle name="SAPBEXundefined 2" xfId="157" xr:uid="{53EA9567-8110-4B65-922A-C4DC49086241}"/>
    <cellStyle name="SAPBEXundefined 3" xfId="113" xr:uid="{B8EF8F28-6D09-4C4D-99DF-CB3C707C963C}"/>
    <cellStyle name="Sheet Title" xfId="114" xr:uid="{8FD236C1-E0F8-4246-BC92-3DB306B6CFAB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ZVR&#352;ENJE%20PLANA%2030062024/FMTU%20Privitak%201a%20-%20Prijedlog%20financijskog%20plana_2025-2027_22.10_%201612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"/>
      <sheetName val="Unos prihoda i primitaka"/>
      <sheetName val="Unos rashoda i izdataka"/>
      <sheetName val="Unos rashoda P4"/>
      <sheetName val="Unos prijenosa"/>
      <sheetName val="A.1 PRIHODI I RASHODI EK"/>
      <sheetName val="A.2 PRIHODI I RASHODI IF"/>
      <sheetName val="A.3 RASHODI FUNK"/>
      <sheetName val="B.1 RAČUN FINANC EK"/>
      <sheetName val="B.2 RAČUN FINANC IF"/>
      <sheetName val="AKT"/>
      <sheetName val="p4"/>
      <sheetName val="prihodi"/>
      <sheetName val="KORISNICI DP"/>
    </sheetNames>
    <sheetDataSet>
      <sheetData sheetId="0"/>
      <sheetData sheetId="1"/>
      <sheetData sheetId="2">
        <row r="70">
          <cell r="J70">
            <v>387505</v>
          </cell>
        </row>
        <row r="71">
          <cell r="J71">
            <v>63916</v>
          </cell>
        </row>
        <row r="72">
          <cell r="J72">
            <v>73850</v>
          </cell>
        </row>
        <row r="73">
          <cell r="J73">
            <v>2000</v>
          </cell>
        </row>
        <row r="95">
          <cell r="J95">
            <v>8000</v>
          </cell>
        </row>
        <row r="96">
          <cell r="J96">
            <v>100</v>
          </cell>
        </row>
        <row r="97">
          <cell r="J97">
            <v>27000</v>
          </cell>
        </row>
        <row r="99">
          <cell r="J99">
            <v>2300</v>
          </cell>
        </row>
        <row r="103">
          <cell r="J103">
            <v>4796</v>
          </cell>
        </row>
        <row r="104">
          <cell r="J104">
            <v>5000</v>
          </cell>
        </row>
        <row r="105">
          <cell r="J105">
            <v>2000</v>
          </cell>
        </row>
        <row r="106">
          <cell r="J106">
            <v>4404</v>
          </cell>
        </row>
        <row r="108">
          <cell r="J108">
            <v>962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tabSelected="1" zoomScale="90" zoomScaleNormal="90" workbookViewId="0">
      <selection activeCell="A8" sqref="A8:E8"/>
    </sheetView>
  </sheetViews>
  <sheetFormatPr defaultRowHeight="15"/>
  <cols>
    <col min="1" max="4" width="9.140625" style="1"/>
    <col min="5" max="5" width="10.140625" style="1" customWidth="1"/>
    <col min="6" max="6" width="23.5703125" style="30" customWidth="1"/>
    <col min="7" max="8" width="23.5703125" style="31" customWidth="1"/>
    <col min="9" max="9" width="23.5703125" style="30" customWidth="1"/>
    <col min="10" max="11" width="10.5703125" style="30" customWidth="1"/>
    <col min="12" max="260" width="9.140625" style="1"/>
    <col min="261" max="261" width="17.42578125" style="1" customWidth="1"/>
    <col min="262" max="265" width="25.140625" style="1" customWidth="1"/>
    <col min="266" max="267" width="12.28515625" style="1" customWidth="1"/>
    <col min="268" max="516" width="9.140625" style="1"/>
    <col min="517" max="517" width="17.42578125" style="1" customWidth="1"/>
    <col min="518" max="521" width="25.140625" style="1" customWidth="1"/>
    <col min="522" max="523" width="12.28515625" style="1" customWidth="1"/>
    <col min="524" max="772" width="9.140625" style="1"/>
    <col min="773" max="773" width="17.42578125" style="1" customWidth="1"/>
    <col min="774" max="777" width="25.140625" style="1" customWidth="1"/>
    <col min="778" max="779" width="12.28515625" style="1" customWidth="1"/>
    <col min="780" max="1028" width="9.140625" style="1"/>
    <col min="1029" max="1029" width="17.42578125" style="1" customWidth="1"/>
    <col min="1030" max="1033" width="25.140625" style="1" customWidth="1"/>
    <col min="1034" max="1035" width="12.28515625" style="1" customWidth="1"/>
    <col min="1036" max="1284" width="9.140625" style="1"/>
    <col min="1285" max="1285" width="17.42578125" style="1" customWidth="1"/>
    <col min="1286" max="1289" width="25.140625" style="1" customWidth="1"/>
    <col min="1290" max="1291" width="12.28515625" style="1" customWidth="1"/>
    <col min="1292" max="1540" width="9.140625" style="1"/>
    <col min="1541" max="1541" width="17.42578125" style="1" customWidth="1"/>
    <col min="1542" max="1545" width="25.140625" style="1" customWidth="1"/>
    <col min="1546" max="1547" width="12.28515625" style="1" customWidth="1"/>
    <col min="1548" max="1796" width="9.140625" style="1"/>
    <col min="1797" max="1797" width="17.42578125" style="1" customWidth="1"/>
    <col min="1798" max="1801" width="25.140625" style="1" customWidth="1"/>
    <col min="1802" max="1803" width="12.28515625" style="1" customWidth="1"/>
    <col min="1804" max="2052" width="9.140625" style="1"/>
    <col min="2053" max="2053" width="17.42578125" style="1" customWidth="1"/>
    <col min="2054" max="2057" width="25.140625" style="1" customWidth="1"/>
    <col min="2058" max="2059" width="12.28515625" style="1" customWidth="1"/>
    <col min="2060" max="2308" width="9.140625" style="1"/>
    <col min="2309" max="2309" width="17.42578125" style="1" customWidth="1"/>
    <col min="2310" max="2313" width="25.140625" style="1" customWidth="1"/>
    <col min="2314" max="2315" width="12.28515625" style="1" customWidth="1"/>
    <col min="2316" max="2564" width="9.140625" style="1"/>
    <col min="2565" max="2565" width="17.42578125" style="1" customWidth="1"/>
    <col min="2566" max="2569" width="25.140625" style="1" customWidth="1"/>
    <col min="2570" max="2571" width="12.28515625" style="1" customWidth="1"/>
    <col min="2572" max="2820" width="9.140625" style="1"/>
    <col min="2821" max="2821" width="17.42578125" style="1" customWidth="1"/>
    <col min="2822" max="2825" width="25.140625" style="1" customWidth="1"/>
    <col min="2826" max="2827" width="12.28515625" style="1" customWidth="1"/>
    <col min="2828" max="3076" width="9.140625" style="1"/>
    <col min="3077" max="3077" width="17.42578125" style="1" customWidth="1"/>
    <col min="3078" max="3081" width="25.140625" style="1" customWidth="1"/>
    <col min="3082" max="3083" width="12.28515625" style="1" customWidth="1"/>
    <col min="3084" max="3332" width="9.140625" style="1"/>
    <col min="3333" max="3333" width="17.42578125" style="1" customWidth="1"/>
    <col min="3334" max="3337" width="25.140625" style="1" customWidth="1"/>
    <col min="3338" max="3339" width="12.28515625" style="1" customWidth="1"/>
    <col min="3340" max="3588" width="9.140625" style="1"/>
    <col min="3589" max="3589" width="17.42578125" style="1" customWidth="1"/>
    <col min="3590" max="3593" width="25.140625" style="1" customWidth="1"/>
    <col min="3594" max="3595" width="12.28515625" style="1" customWidth="1"/>
    <col min="3596" max="3844" width="9.140625" style="1"/>
    <col min="3845" max="3845" width="17.42578125" style="1" customWidth="1"/>
    <col min="3846" max="3849" width="25.140625" style="1" customWidth="1"/>
    <col min="3850" max="3851" width="12.28515625" style="1" customWidth="1"/>
    <col min="3852" max="4100" width="9.140625" style="1"/>
    <col min="4101" max="4101" width="17.42578125" style="1" customWidth="1"/>
    <col min="4102" max="4105" width="25.140625" style="1" customWidth="1"/>
    <col min="4106" max="4107" width="12.28515625" style="1" customWidth="1"/>
    <col min="4108" max="4356" width="9.140625" style="1"/>
    <col min="4357" max="4357" width="17.42578125" style="1" customWidth="1"/>
    <col min="4358" max="4361" width="25.140625" style="1" customWidth="1"/>
    <col min="4362" max="4363" width="12.28515625" style="1" customWidth="1"/>
    <col min="4364" max="4612" width="9.140625" style="1"/>
    <col min="4613" max="4613" width="17.42578125" style="1" customWidth="1"/>
    <col min="4614" max="4617" width="25.140625" style="1" customWidth="1"/>
    <col min="4618" max="4619" width="12.28515625" style="1" customWidth="1"/>
    <col min="4620" max="4868" width="9.140625" style="1"/>
    <col min="4869" max="4869" width="17.42578125" style="1" customWidth="1"/>
    <col min="4870" max="4873" width="25.140625" style="1" customWidth="1"/>
    <col min="4874" max="4875" width="12.28515625" style="1" customWidth="1"/>
    <col min="4876" max="5124" width="9.140625" style="1"/>
    <col min="5125" max="5125" width="17.42578125" style="1" customWidth="1"/>
    <col min="5126" max="5129" width="25.140625" style="1" customWidth="1"/>
    <col min="5130" max="5131" width="12.28515625" style="1" customWidth="1"/>
    <col min="5132" max="5380" width="9.140625" style="1"/>
    <col min="5381" max="5381" width="17.42578125" style="1" customWidth="1"/>
    <col min="5382" max="5385" width="25.140625" style="1" customWidth="1"/>
    <col min="5386" max="5387" width="12.28515625" style="1" customWidth="1"/>
    <col min="5388" max="5636" width="9.140625" style="1"/>
    <col min="5637" max="5637" width="17.42578125" style="1" customWidth="1"/>
    <col min="5638" max="5641" width="25.140625" style="1" customWidth="1"/>
    <col min="5642" max="5643" width="12.28515625" style="1" customWidth="1"/>
    <col min="5644" max="5892" width="9.140625" style="1"/>
    <col min="5893" max="5893" width="17.42578125" style="1" customWidth="1"/>
    <col min="5894" max="5897" width="25.140625" style="1" customWidth="1"/>
    <col min="5898" max="5899" width="12.28515625" style="1" customWidth="1"/>
    <col min="5900" max="6148" width="9.140625" style="1"/>
    <col min="6149" max="6149" width="17.42578125" style="1" customWidth="1"/>
    <col min="6150" max="6153" width="25.140625" style="1" customWidth="1"/>
    <col min="6154" max="6155" width="12.28515625" style="1" customWidth="1"/>
    <col min="6156" max="6404" width="9.140625" style="1"/>
    <col min="6405" max="6405" width="17.42578125" style="1" customWidth="1"/>
    <col min="6406" max="6409" width="25.140625" style="1" customWidth="1"/>
    <col min="6410" max="6411" width="12.28515625" style="1" customWidth="1"/>
    <col min="6412" max="6660" width="9.140625" style="1"/>
    <col min="6661" max="6661" width="17.42578125" style="1" customWidth="1"/>
    <col min="6662" max="6665" width="25.140625" style="1" customWidth="1"/>
    <col min="6666" max="6667" width="12.28515625" style="1" customWidth="1"/>
    <col min="6668" max="6916" width="9.140625" style="1"/>
    <col min="6917" max="6917" width="17.42578125" style="1" customWidth="1"/>
    <col min="6918" max="6921" width="25.140625" style="1" customWidth="1"/>
    <col min="6922" max="6923" width="12.28515625" style="1" customWidth="1"/>
    <col min="6924" max="7172" width="9.140625" style="1"/>
    <col min="7173" max="7173" width="17.42578125" style="1" customWidth="1"/>
    <col min="7174" max="7177" width="25.140625" style="1" customWidth="1"/>
    <col min="7178" max="7179" width="12.28515625" style="1" customWidth="1"/>
    <col min="7180" max="7428" width="9.140625" style="1"/>
    <col min="7429" max="7429" width="17.42578125" style="1" customWidth="1"/>
    <col min="7430" max="7433" width="25.140625" style="1" customWidth="1"/>
    <col min="7434" max="7435" width="12.28515625" style="1" customWidth="1"/>
    <col min="7436" max="7684" width="9.140625" style="1"/>
    <col min="7685" max="7685" width="17.42578125" style="1" customWidth="1"/>
    <col min="7686" max="7689" width="25.140625" style="1" customWidth="1"/>
    <col min="7690" max="7691" width="12.28515625" style="1" customWidth="1"/>
    <col min="7692" max="7940" width="9.140625" style="1"/>
    <col min="7941" max="7941" width="17.42578125" style="1" customWidth="1"/>
    <col min="7942" max="7945" width="25.140625" style="1" customWidth="1"/>
    <col min="7946" max="7947" width="12.28515625" style="1" customWidth="1"/>
    <col min="7948" max="8196" width="9.140625" style="1"/>
    <col min="8197" max="8197" width="17.42578125" style="1" customWidth="1"/>
    <col min="8198" max="8201" width="25.140625" style="1" customWidth="1"/>
    <col min="8202" max="8203" width="12.28515625" style="1" customWidth="1"/>
    <col min="8204" max="8452" width="9.140625" style="1"/>
    <col min="8453" max="8453" width="17.42578125" style="1" customWidth="1"/>
    <col min="8454" max="8457" width="25.140625" style="1" customWidth="1"/>
    <col min="8458" max="8459" width="12.28515625" style="1" customWidth="1"/>
    <col min="8460" max="8708" width="9.140625" style="1"/>
    <col min="8709" max="8709" width="17.42578125" style="1" customWidth="1"/>
    <col min="8710" max="8713" width="25.140625" style="1" customWidth="1"/>
    <col min="8714" max="8715" width="12.28515625" style="1" customWidth="1"/>
    <col min="8716" max="8964" width="9.140625" style="1"/>
    <col min="8965" max="8965" width="17.42578125" style="1" customWidth="1"/>
    <col min="8966" max="8969" width="25.140625" style="1" customWidth="1"/>
    <col min="8970" max="8971" width="12.28515625" style="1" customWidth="1"/>
    <col min="8972" max="9220" width="9.140625" style="1"/>
    <col min="9221" max="9221" width="17.42578125" style="1" customWidth="1"/>
    <col min="9222" max="9225" width="25.140625" style="1" customWidth="1"/>
    <col min="9226" max="9227" width="12.28515625" style="1" customWidth="1"/>
    <col min="9228" max="9476" width="9.140625" style="1"/>
    <col min="9477" max="9477" width="17.42578125" style="1" customWidth="1"/>
    <col min="9478" max="9481" width="25.140625" style="1" customWidth="1"/>
    <col min="9482" max="9483" width="12.28515625" style="1" customWidth="1"/>
    <col min="9484" max="9732" width="9.140625" style="1"/>
    <col min="9733" max="9733" width="17.42578125" style="1" customWidth="1"/>
    <col min="9734" max="9737" width="25.140625" style="1" customWidth="1"/>
    <col min="9738" max="9739" width="12.28515625" style="1" customWidth="1"/>
    <col min="9740" max="9988" width="9.140625" style="1"/>
    <col min="9989" max="9989" width="17.42578125" style="1" customWidth="1"/>
    <col min="9990" max="9993" width="25.140625" style="1" customWidth="1"/>
    <col min="9994" max="9995" width="12.28515625" style="1" customWidth="1"/>
    <col min="9996" max="10244" width="9.140625" style="1"/>
    <col min="10245" max="10245" width="17.42578125" style="1" customWidth="1"/>
    <col min="10246" max="10249" width="25.140625" style="1" customWidth="1"/>
    <col min="10250" max="10251" width="12.28515625" style="1" customWidth="1"/>
    <col min="10252" max="10500" width="9.140625" style="1"/>
    <col min="10501" max="10501" width="17.42578125" style="1" customWidth="1"/>
    <col min="10502" max="10505" width="25.140625" style="1" customWidth="1"/>
    <col min="10506" max="10507" width="12.28515625" style="1" customWidth="1"/>
    <col min="10508" max="10756" width="9.140625" style="1"/>
    <col min="10757" max="10757" width="17.42578125" style="1" customWidth="1"/>
    <col min="10758" max="10761" width="25.140625" style="1" customWidth="1"/>
    <col min="10762" max="10763" width="12.28515625" style="1" customWidth="1"/>
    <col min="10764" max="11012" width="9.140625" style="1"/>
    <col min="11013" max="11013" width="17.42578125" style="1" customWidth="1"/>
    <col min="11014" max="11017" width="25.140625" style="1" customWidth="1"/>
    <col min="11018" max="11019" width="12.28515625" style="1" customWidth="1"/>
    <col min="11020" max="11268" width="9.140625" style="1"/>
    <col min="11269" max="11269" width="17.42578125" style="1" customWidth="1"/>
    <col min="11270" max="11273" width="25.140625" style="1" customWidth="1"/>
    <col min="11274" max="11275" width="12.28515625" style="1" customWidth="1"/>
    <col min="11276" max="11524" width="9.140625" style="1"/>
    <col min="11525" max="11525" width="17.42578125" style="1" customWidth="1"/>
    <col min="11526" max="11529" width="25.140625" style="1" customWidth="1"/>
    <col min="11530" max="11531" width="12.28515625" style="1" customWidth="1"/>
    <col min="11532" max="11780" width="9.140625" style="1"/>
    <col min="11781" max="11781" width="17.42578125" style="1" customWidth="1"/>
    <col min="11782" max="11785" width="25.140625" style="1" customWidth="1"/>
    <col min="11786" max="11787" width="12.28515625" style="1" customWidth="1"/>
    <col min="11788" max="12036" width="9.140625" style="1"/>
    <col min="12037" max="12037" width="17.42578125" style="1" customWidth="1"/>
    <col min="12038" max="12041" width="25.140625" style="1" customWidth="1"/>
    <col min="12042" max="12043" width="12.28515625" style="1" customWidth="1"/>
    <col min="12044" max="12292" width="9.140625" style="1"/>
    <col min="12293" max="12293" width="17.42578125" style="1" customWidth="1"/>
    <col min="12294" max="12297" width="25.140625" style="1" customWidth="1"/>
    <col min="12298" max="12299" width="12.28515625" style="1" customWidth="1"/>
    <col min="12300" max="12548" width="9.140625" style="1"/>
    <col min="12549" max="12549" width="17.42578125" style="1" customWidth="1"/>
    <col min="12550" max="12553" width="25.140625" style="1" customWidth="1"/>
    <col min="12554" max="12555" width="12.28515625" style="1" customWidth="1"/>
    <col min="12556" max="12804" width="9.140625" style="1"/>
    <col min="12805" max="12805" width="17.42578125" style="1" customWidth="1"/>
    <col min="12806" max="12809" width="25.140625" style="1" customWidth="1"/>
    <col min="12810" max="12811" width="12.28515625" style="1" customWidth="1"/>
    <col min="12812" max="13060" width="9.140625" style="1"/>
    <col min="13061" max="13061" width="17.42578125" style="1" customWidth="1"/>
    <col min="13062" max="13065" width="25.140625" style="1" customWidth="1"/>
    <col min="13066" max="13067" width="12.28515625" style="1" customWidth="1"/>
    <col min="13068" max="13316" width="9.140625" style="1"/>
    <col min="13317" max="13317" width="17.42578125" style="1" customWidth="1"/>
    <col min="13318" max="13321" width="25.140625" style="1" customWidth="1"/>
    <col min="13322" max="13323" width="12.28515625" style="1" customWidth="1"/>
    <col min="13324" max="13572" width="9.140625" style="1"/>
    <col min="13573" max="13573" width="17.42578125" style="1" customWidth="1"/>
    <col min="13574" max="13577" width="25.140625" style="1" customWidth="1"/>
    <col min="13578" max="13579" width="12.28515625" style="1" customWidth="1"/>
    <col min="13580" max="13828" width="9.140625" style="1"/>
    <col min="13829" max="13829" width="17.42578125" style="1" customWidth="1"/>
    <col min="13830" max="13833" width="25.140625" style="1" customWidth="1"/>
    <col min="13834" max="13835" width="12.28515625" style="1" customWidth="1"/>
    <col min="13836" max="14084" width="9.140625" style="1"/>
    <col min="14085" max="14085" width="17.42578125" style="1" customWidth="1"/>
    <col min="14086" max="14089" width="25.140625" style="1" customWidth="1"/>
    <col min="14090" max="14091" width="12.28515625" style="1" customWidth="1"/>
    <col min="14092" max="14340" width="9.140625" style="1"/>
    <col min="14341" max="14341" width="17.42578125" style="1" customWidth="1"/>
    <col min="14342" max="14345" width="25.140625" style="1" customWidth="1"/>
    <col min="14346" max="14347" width="12.28515625" style="1" customWidth="1"/>
    <col min="14348" max="14596" width="9.140625" style="1"/>
    <col min="14597" max="14597" width="17.42578125" style="1" customWidth="1"/>
    <col min="14598" max="14601" width="25.140625" style="1" customWidth="1"/>
    <col min="14602" max="14603" width="12.28515625" style="1" customWidth="1"/>
    <col min="14604" max="14852" width="9.140625" style="1"/>
    <col min="14853" max="14853" width="17.42578125" style="1" customWidth="1"/>
    <col min="14854" max="14857" width="25.140625" style="1" customWidth="1"/>
    <col min="14858" max="14859" width="12.28515625" style="1" customWidth="1"/>
    <col min="14860" max="15108" width="9.140625" style="1"/>
    <col min="15109" max="15109" width="17.42578125" style="1" customWidth="1"/>
    <col min="15110" max="15113" width="25.140625" style="1" customWidth="1"/>
    <col min="15114" max="15115" width="12.28515625" style="1" customWidth="1"/>
    <col min="15116" max="15364" width="9.140625" style="1"/>
    <col min="15365" max="15365" width="17.42578125" style="1" customWidth="1"/>
    <col min="15366" max="15369" width="25.140625" style="1" customWidth="1"/>
    <col min="15370" max="15371" width="12.28515625" style="1" customWidth="1"/>
    <col min="15372" max="15620" width="9.140625" style="1"/>
    <col min="15621" max="15621" width="17.42578125" style="1" customWidth="1"/>
    <col min="15622" max="15625" width="25.140625" style="1" customWidth="1"/>
    <col min="15626" max="15627" width="12.28515625" style="1" customWidth="1"/>
    <col min="15628" max="15876" width="9.140625" style="1"/>
    <col min="15877" max="15877" width="17.42578125" style="1" customWidth="1"/>
    <col min="15878" max="15881" width="25.140625" style="1" customWidth="1"/>
    <col min="15882" max="15883" width="12.28515625" style="1" customWidth="1"/>
    <col min="15884" max="16132" width="9.140625" style="1"/>
    <col min="16133" max="16133" width="17.42578125" style="1" customWidth="1"/>
    <col min="16134" max="16137" width="25.140625" style="1" customWidth="1"/>
    <col min="16138" max="16139" width="12.28515625" style="1" customWidth="1"/>
    <col min="16140" max="16384" width="9.140625" style="1"/>
  </cols>
  <sheetData>
    <row r="1" spans="1:11" ht="15.75">
      <c r="A1" s="317" t="s">
        <v>570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8">
      <c r="A2" s="2"/>
      <c r="B2" s="2"/>
      <c r="C2" s="2"/>
      <c r="D2" s="2"/>
      <c r="E2" s="2"/>
      <c r="F2" s="3"/>
      <c r="G2" s="4"/>
      <c r="H2" s="4"/>
      <c r="I2" s="3"/>
      <c r="J2" s="3"/>
      <c r="K2" s="3"/>
    </row>
    <row r="3" spans="1:11" ht="15.75">
      <c r="A3" s="317" t="s">
        <v>0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</row>
    <row r="4" spans="1:11" ht="18">
      <c r="A4" s="2"/>
      <c r="B4" s="2"/>
      <c r="C4" s="2"/>
      <c r="D4" s="2"/>
      <c r="E4" s="2"/>
      <c r="F4" s="3"/>
      <c r="G4" s="4"/>
      <c r="H4" s="4"/>
      <c r="I4" s="3"/>
      <c r="J4" s="3"/>
      <c r="K4" s="3"/>
    </row>
    <row r="5" spans="1:11" ht="15.75">
      <c r="A5" s="317" t="s">
        <v>1</v>
      </c>
      <c r="B5" s="317"/>
      <c r="C5" s="317"/>
      <c r="D5" s="317"/>
      <c r="E5" s="317"/>
      <c r="F5" s="317"/>
      <c r="G5" s="317"/>
      <c r="H5" s="317"/>
      <c r="I5" s="317"/>
      <c r="J5" s="317"/>
      <c r="K5" s="317"/>
    </row>
    <row r="6" spans="1:11" ht="15.75">
      <c r="A6" s="5"/>
      <c r="B6" s="5"/>
      <c r="C6" s="5"/>
      <c r="D6" s="5"/>
      <c r="E6" s="5"/>
      <c r="F6" s="6"/>
      <c r="G6" s="7"/>
      <c r="H6" s="7"/>
      <c r="I6" s="6"/>
      <c r="J6" s="6"/>
      <c r="K6" s="6"/>
    </row>
    <row r="7" spans="1:11" ht="18">
      <c r="A7" s="310" t="s">
        <v>2</v>
      </c>
      <c r="B7" s="310"/>
      <c r="C7" s="310"/>
      <c r="D7" s="310"/>
      <c r="E7" s="310"/>
      <c r="F7" s="8"/>
      <c r="G7" s="9"/>
      <c r="H7" s="9"/>
      <c r="I7" s="10"/>
      <c r="J7" s="11"/>
      <c r="K7" s="11"/>
    </row>
    <row r="8" spans="1:11" ht="38.25">
      <c r="A8" s="311" t="s">
        <v>3</v>
      </c>
      <c r="B8" s="311"/>
      <c r="C8" s="311"/>
      <c r="D8" s="311"/>
      <c r="E8" s="311"/>
      <c r="F8" s="12" t="s">
        <v>562</v>
      </c>
      <c r="G8" s="13" t="s">
        <v>580</v>
      </c>
      <c r="H8" s="13" t="s">
        <v>581</v>
      </c>
      <c r="I8" s="12" t="s">
        <v>582</v>
      </c>
      <c r="J8" s="12" t="s">
        <v>4</v>
      </c>
      <c r="K8" s="12" t="s">
        <v>5</v>
      </c>
    </row>
    <row r="9" spans="1:11">
      <c r="A9" s="315">
        <v>1</v>
      </c>
      <c r="B9" s="315"/>
      <c r="C9" s="315"/>
      <c r="D9" s="315"/>
      <c r="E9" s="316"/>
      <c r="F9" s="14">
        <v>2</v>
      </c>
      <c r="G9" s="14">
        <v>3</v>
      </c>
      <c r="H9" s="14">
        <v>4</v>
      </c>
      <c r="I9" s="14">
        <v>5</v>
      </c>
      <c r="J9" s="15" t="s">
        <v>6</v>
      </c>
      <c r="K9" s="15" t="s">
        <v>7</v>
      </c>
    </row>
    <row r="10" spans="1:11">
      <c r="A10" s="296" t="s">
        <v>8</v>
      </c>
      <c r="B10" s="302"/>
      <c r="C10" s="302"/>
      <c r="D10" s="302"/>
      <c r="E10" s="303"/>
      <c r="F10" s="16">
        <f>+'A.1 PRIHODI EK'!C11</f>
        <v>2455266.2399999998</v>
      </c>
      <c r="G10" s="17">
        <f>+'A.1 PRIHODI EK'!D11</f>
        <v>5576105</v>
      </c>
      <c r="H10" s="17">
        <f>+G10</f>
        <v>5576105</v>
      </c>
      <c r="I10" s="16">
        <f>+'A.1 PRIHODI EK'!F10</f>
        <v>2298128.7199999997</v>
      </c>
      <c r="J10" s="18">
        <f t="shared" ref="J10:J16" si="0">+I10/F10*100</f>
        <v>93.599980424118883</v>
      </c>
      <c r="K10" s="18">
        <f t="shared" ref="K10:K15" si="1">+I10/H10*100</f>
        <v>41.21387097265923</v>
      </c>
    </row>
    <row r="11" spans="1:11">
      <c r="A11" s="304" t="s">
        <v>9</v>
      </c>
      <c r="B11" s="303"/>
      <c r="C11" s="303"/>
      <c r="D11" s="303"/>
      <c r="E11" s="303"/>
      <c r="F11" s="16">
        <f>+'A.1 PRIHODI EK'!C70</f>
        <v>1740</v>
      </c>
      <c r="G11" s="17">
        <f>+'A.1 PRIHODI EK'!D70</f>
        <v>1000</v>
      </c>
      <c r="H11" s="17">
        <f>+G11</f>
        <v>1000</v>
      </c>
      <c r="I11" s="16">
        <f>+'A.1 PRIHODI EK'!F70</f>
        <v>0</v>
      </c>
      <c r="J11" s="18"/>
      <c r="K11" s="18">
        <f t="shared" si="1"/>
        <v>0</v>
      </c>
    </row>
    <row r="12" spans="1:11">
      <c r="A12" s="305" t="s">
        <v>10</v>
      </c>
      <c r="B12" s="306"/>
      <c r="C12" s="306"/>
      <c r="D12" s="306"/>
      <c r="E12" s="307"/>
      <c r="F12" s="19">
        <f>+'A.1 PRIHODI EK'!C10</f>
        <v>2457006.2399999998</v>
      </c>
      <c r="G12" s="20">
        <f>+'A.1 PRIHODI EK'!D10</f>
        <v>5577105</v>
      </c>
      <c r="H12" s="20">
        <f>+G12</f>
        <v>5577105</v>
      </c>
      <c r="I12" s="19">
        <f>I10+I11</f>
        <v>2298128.7199999997</v>
      </c>
      <c r="J12" s="19">
        <f t="shared" si="0"/>
        <v>93.533694892040643</v>
      </c>
      <c r="K12" s="19">
        <f t="shared" si="1"/>
        <v>41.206481140304867</v>
      </c>
    </row>
    <row r="13" spans="1:11">
      <c r="A13" s="308" t="s">
        <v>11</v>
      </c>
      <c r="B13" s="302"/>
      <c r="C13" s="302"/>
      <c r="D13" s="302"/>
      <c r="E13" s="302"/>
      <c r="F13" s="16">
        <f>+'A.1 RASHODI EK'!C10</f>
        <v>2558617.8499999996</v>
      </c>
      <c r="G13" s="17">
        <f>+'A.1 RASHODI EK'!D10</f>
        <v>5770098</v>
      </c>
      <c r="H13" s="17">
        <f>+'A.1 RASHODI EK'!E10</f>
        <v>5770098</v>
      </c>
      <c r="I13" s="16">
        <f>+'A.1 RASHODI EK'!F10</f>
        <v>2948051.9813999999</v>
      </c>
      <c r="J13" s="18">
        <f t="shared" si="0"/>
        <v>115.22048833513767</v>
      </c>
      <c r="K13" s="18">
        <f t="shared" si="1"/>
        <v>51.091887545064232</v>
      </c>
    </row>
    <row r="14" spans="1:11">
      <c r="A14" s="304" t="s">
        <v>12</v>
      </c>
      <c r="B14" s="303"/>
      <c r="C14" s="303"/>
      <c r="D14" s="303"/>
      <c r="E14" s="303"/>
      <c r="F14" s="16">
        <f>+'A.1 RASHODI EK'!C113</f>
        <v>9276.74</v>
      </c>
      <c r="G14" s="17">
        <f>+'A.1 RASHODI EK'!D113</f>
        <v>39200</v>
      </c>
      <c r="H14" s="17">
        <f>+'A.1 RASHODI EK'!E113</f>
        <v>39200</v>
      </c>
      <c r="I14" s="16">
        <f>+'A.1 RASHODI EK'!F113</f>
        <v>14826.289999999999</v>
      </c>
      <c r="J14" s="18">
        <f t="shared" si="0"/>
        <v>159.82220047128624</v>
      </c>
      <c r="K14" s="18">
        <f t="shared" si="1"/>
        <v>37.82216836734694</v>
      </c>
    </row>
    <row r="15" spans="1:11">
      <c r="A15" s="21" t="s">
        <v>13</v>
      </c>
      <c r="B15" s="22"/>
      <c r="C15" s="22"/>
      <c r="D15" s="22"/>
      <c r="E15" s="22"/>
      <c r="F15" s="19">
        <f>F13+F14</f>
        <v>2567894.59</v>
      </c>
      <c r="G15" s="20">
        <f>G13+G14</f>
        <v>5809298</v>
      </c>
      <c r="H15" s="20">
        <f>H13+H14</f>
        <v>5809298</v>
      </c>
      <c r="I15" s="19">
        <f>I13+I14</f>
        <v>2962878.2714</v>
      </c>
      <c r="J15" s="19">
        <f t="shared" si="0"/>
        <v>115.38161585518975</v>
      </c>
      <c r="K15" s="19">
        <f t="shared" si="1"/>
        <v>51.002346090698047</v>
      </c>
    </row>
    <row r="16" spans="1:11">
      <c r="A16" s="309" t="s">
        <v>14</v>
      </c>
      <c r="B16" s="306"/>
      <c r="C16" s="306"/>
      <c r="D16" s="306"/>
      <c r="E16" s="306"/>
      <c r="F16" s="23">
        <f>F12-F15</f>
        <v>-110888.35000000009</v>
      </c>
      <c r="G16" s="24">
        <f>G12-G15</f>
        <v>-232193</v>
      </c>
      <c r="H16" s="24">
        <f>H12-H15</f>
        <v>-232193</v>
      </c>
      <c r="I16" s="23">
        <f>I12-I15</f>
        <v>-664749.55140000023</v>
      </c>
      <c r="J16" s="19">
        <f t="shared" si="0"/>
        <v>599.47645663408252</v>
      </c>
      <c r="K16" s="19"/>
    </row>
    <row r="17" spans="1:11" ht="18">
      <c r="A17" s="2"/>
      <c r="B17" s="25"/>
      <c r="C17" s="25"/>
      <c r="D17" s="25"/>
      <c r="E17" s="25"/>
      <c r="F17" s="26"/>
      <c r="G17" s="27"/>
      <c r="H17" s="27"/>
      <c r="I17" s="26"/>
      <c r="J17" s="28"/>
      <c r="K17" s="28"/>
    </row>
    <row r="18" spans="1:11" ht="18">
      <c r="A18" s="310" t="s">
        <v>15</v>
      </c>
      <c r="B18" s="310"/>
      <c r="C18" s="310"/>
      <c r="D18" s="310"/>
      <c r="E18" s="310"/>
      <c r="F18" s="26"/>
      <c r="G18" s="27"/>
      <c r="H18" s="27"/>
      <c r="I18" s="26"/>
      <c r="J18" s="28"/>
      <c r="K18" s="28"/>
    </row>
    <row r="19" spans="1:11" ht="38.25">
      <c r="A19" s="311" t="s">
        <v>3</v>
      </c>
      <c r="B19" s="311"/>
      <c r="C19" s="311"/>
      <c r="D19" s="311"/>
      <c r="E19" s="311"/>
      <c r="F19" s="12" t="s">
        <v>562</v>
      </c>
      <c r="G19" s="13" t="s">
        <v>580</v>
      </c>
      <c r="H19" s="13" t="s">
        <v>581</v>
      </c>
      <c r="I19" s="12" t="s">
        <v>582</v>
      </c>
      <c r="J19" s="29" t="s">
        <v>4</v>
      </c>
      <c r="K19" s="29" t="s">
        <v>5</v>
      </c>
    </row>
    <row r="20" spans="1:11">
      <c r="A20" s="312">
        <v>1</v>
      </c>
      <c r="B20" s="313"/>
      <c r="C20" s="313"/>
      <c r="D20" s="313"/>
      <c r="E20" s="313"/>
      <c r="F20" s="14">
        <v>2</v>
      </c>
      <c r="G20" s="14">
        <v>3</v>
      </c>
      <c r="H20" s="14">
        <v>4</v>
      </c>
      <c r="I20" s="14">
        <v>5</v>
      </c>
      <c r="J20" s="15" t="s">
        <v>6</v>
      </c>
      <c r="K20" s="15" t="s">
        <v>7</v>
      </c>
    </row>
    <row r="21" spans="1:11">
      <c r="A21" s="296" t="s">
        <v>16</v>
      </c>
      <c r="B21" s="314"/>
      <c r="C21" s="314"/>
      <c r="D21" s="314"/>
      <c r="E21" s="314"/>
      <c r="F21" s="16">
        <f>+'B.1 RAČUN FINANC EK'!C10</f>
        <v>0</v>
      </c>
      <c r="G21" s="17">
        <f>+'B.1 RAČUN FINANC EK'!D10</f>
        <v>0</v>
      </c>
      <c r="H21" s="17">
        <f>+'B.1 RAČUN FINANC EK'!E10</f>
        <v>0</v>
      </c>
      <c r="I21" s="16">
        <f>+'B.1 RAČUN FINANC EK'!F10</f>
        <v>0</v>
      </c>
      <c r="J21" s="18"/>
      <c r="K21" s="18"/>
    </row>
    <row r="22" spans="1:11" ht="27" customHeight="1">
      <c r="A22" s="296" t="s">
        <v>17</v>
      </c>
      <c r="B22" s="297"/>
      <c r="C22" s="297"/>
      <c r="D22" s="297"/>
      <c r="E22" s="297"/>
      <c r="F22" s="16">
        <f>+'B.1 RAČUN FINANC EK'!C17</f>
        <v>0</v>
      </c>
      <c r="G22" s="17">
        <f>+'B.1 RAČUN FINANC EK'!D17</f>
        <v>0</v>
      </c>
      <c r="H22" s="17">
        <f>+'B.1 RAČUN FINANC EK'!E17</f>
        <v>0</v>
      </c>
      <c r="I22" s="16">
        <f>+'B.1 RAČUN FINANC EK'!F17</f>
        <v>0</v>
      </c>
      <c r="J22" s="18"/>
      <c r="K22" s="18"/>
    </row>
    <row r="23" spans="1:11">
      <c r="A23" s="298" t="s">
        <v>18</v>
      </c>
      <c r="B23" s="299"/>
      <c r="C23" s="299"/>
      <c r="D23" s="299"/>
      <c r="E23" s="300"/>
      <c r="F23" s="19">
        <f>F21-F22</f>
        <v>0</v>
      </c>
      <c r="G23" s="20">
        <f>G21-G22</f>
        <v>0</v>
      </c>
      <c r="H23" s="20">
        <f>H21-H22</f>
        <v>0</v>
      </c>
      <c r="I23" s="19">
        <f>I21-I22</f>
        <v>0</v>
      </c>
      <c r="J23" s="19"/>
      <c r="K23" s="19"/>
    </row>
    <row r="24" spans="1:11">
      <c r="A24" s="296" t="s">
        <v>19</v>
      </c>
      <c r="B24" s="297"/>
      <c r="C24" s="297"/>
      <c r="D24" s="297"/>
      <c r="E24" s="297"/>
      <c r="F24" s="168">
        <v>1515881</v>
      </c>
      <c r="G24" s="169">
        <v>2001500</v>
      </c>
      <c r="H24" s="169">
        <f>+G24</f>
        <v>2001500</v>
      </c>
      <c r="I24" s="16">
        <v>1949097.58</v>
      </c>
      <c r="J24" s="18">
        <f>+I24/F24*100</f>
        <v>128.57853485860699</v>
      </c>
      <c r="K24" s="18">
        <f>+I24/H24*100</f>
        <v>97.381842618036472</v>
      </c>
    </row>
    <row r="25" spans="1:11">
      <c r="A25" s="296" t="s">
        <v>20</v>
      </c>
      <c r="B25" s="297"/>
      <c r="C25" s="297"/>
      <c r="D25" s="297"/>
      <c r="E25" s="297"/>
      <c r="F25" s="168">
        <v>-1317811</v>
      </c>
      <c r="G25" s="169">
        <v>-1769307</v>
      </c>
      <c r="H25" s="169">
        <f>+G25</f>
        <v>-1769307</v>
      </c>
      <c r="I25" s="252">
        <v>-1124504.33</v>
      </c>
      <c r="J25" s="18">
        <f>+I25/F25*100</f>
        <v>85.331229592103881</v>
      </c>
      <c r="K25" s="18">
        <f>+I25/H25*100</f>
        <v>63.556201947994332</v>
      </c>
    </row>
    <row r="26" spans="1:11">
      <c r="A26" s="298" t="s">
        <v>21</v>
      </c>
      <c r="B26" s="299"/>
      <c r="C26" s="299"/>
      <c r="D26" s="299"/>
      <c r="E26" s="300"/>
      <c r="F26" s="19">
        <f>+F23+F24+F25</f>
        <v>198070</v>
      </c>
      <c r="G26" s="24">
        <f>+G23+G24+G25</f>
        <v>232193</v>
      </c>
      <c r="H26" s="24">
        <f>+H23+H24+H25</f>
        <v>232193</v>
      </c>
      <c r="I26" s="19">
        <f>+I23+I24+I25</f>
        <v>824593.25</v>
      </c>
      <c r="J26" s="19"/>
      <c r="K26" s="19"/>
    </row>
    <row r="27" spans="1:11">
      <c r="A27" s="301" t="s">
        <v>22</v>
      </c>
      <c r="B27" s="301"/>
      <c r="C27" s="301"/>
      <c r="D27" s="301"/>
      <c r="E27" s="301"/>
      <c r="F27" s="23">
        <f>+F16+F26</f>
        <v>87181.649999999907</v>
      </c>
      <c r="G27" s="24">
        <f>+G16+G26</f>
        <v>0</v>
      </c>
      <c r="H27" s="24">
        <f>+H16+H26</f>
        <v>0</v>
      </c>
      <c r="I27" s="23">
        <f>+I16+I26</f>
        <v>159843.69859999977</v>
      </c>
      <c r="J27" s="19"/>
      <c r="K27" s="19"/>
    </row>
    <row r="29" spans="1:11" ht="23.25" customHeight="1">
      <c r="A29" s="294"/>
      <c r="B29" s="294"/>
      <c r="C29" s="294"/>
      <c r="D29" s="294"/>
      <c r="E29" s="294"/>
      <c r="F29" s="294"/>
      <c r="G29" s="294"/>
      <c r="H29" s="294"/>
      <c r="I29" s="294"/>
      <c r="J29" s="294"/>
      <c r="K29" s="294"/>
    </row>
    <row r="30" spans="1:11" ht="20.25" customHeight="1">
      <c r="A30" s="294" t="s">
        <v>563</v>
      </c>
      <c r="B30" s="294"/>
      <c r="C30" s="294"/>
      <c r="D30" s="294"/>
      <c r="E30" s="294"/>
      <c r="F30" s="294"/>
      <c r="G30" s="294"/>
      <c r="H30" s="294"/>
      <c r="I30" s="294"/>
      <c r="J30" s="294"/>
      <c r="K30" s="294"/>
    </row>
    <row r="31" spans="1:11" ht="38.25" customHeight="1">
      <c r="A31" s="294" t="s">
        <v>564</v>
      </c>
      <c r="B31" s="294"/>
      <c r="C31" s="294"/>
      <c r="D31" s="294"/>
      <c r="E31" s="294"/>
      <c r="F31" s="294"/>
      <c r="G31" s="294"/>
      <c r="H31" s="294"/>
      <c r="I31" s="294"/>
      <c r="J31" s="294"/>
      <c r="K31" s="294"/>
    </row>
    <row r="32" spans="1:11">
      <c r="A32" s="294"/>
      <c r="B32" s="294"/>
      <c r="C32" s="294"/>
      <c r="D32" s="294"/>
      <c r="E32" s="294"/>
      <c r="F32" s="294"/>
      <c r="G32" s="294"/>
      <c r="H32" s="294"/>
      <c r="I32" s="294"/>
      <c r="J32" s="294"/>
      <c r="K32" s="294"/>
    </row>
    <row r="33" spans="1:11" ht="31.5" customHeight="1">
      <c r="A33" s="295" t="s">
        <v>565</v>
      </c>
      <c r="B33" s="295"/>
      <c r="C33" s="295"/>
      <c r="D33" s="295"/>
      <c r="E33" s="295"/>
      <c r="F33" s="295"/>
      <c r="G33" s="295"/>
      <c r="H33" s="295"/>
      <c r="I33" s="295"/>
      <c r="J33" s="295"/>
      <c r="K33" s="295"/>
    </row>
  </sheetData>
  <sheetProtection algorithmName="SHA-512" hashValue="c+CeJliqf3nzo45ZY/4n8lSa0tdA3TNTLJ0Oc8JYlb+pUy8wx8+3dAxRhkfQzTl/2d4a1RUr9jfiSyTakjASsg==" saltValue="QPj8zUMDMEUfbhetadTTQg==" spinCount="100000" sheet="1" objects="1" scenarios="1"/>
  <mergeCells count="26">
    <mergeCell ref="A9:E9"/>
    <mergeCell ref="A1:K1"/>
    <mergeCell ref="A3:K3"/>
    <mergeCell ref="A5:K5"/>
    <mergeCell ref="A7:E7"/>
    <mergeCell ref="A8:E8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31:K32"/>
    <mergeCell ref="A33:K33"/>
    <mergeCell ref="A24:E24"/>
    <mergeCell ref="A25:E25"/>
    <mergeCell ref="A26:E26"/>
    <mergeCell ref="A27:E27"/>
    <mergeCell ref="A29:K29"/>
    <mergeCell ref="A30:K30"/>
  </mergeCells>
  <pageMargins left="0.7" right="0.7" top="0.75" bottom="0.75" header="0.3" footer="0.3"/>
  <pageSetup paperSize="9" scale="80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97"/>
  <sheetViews>
    <sheetView zoomScale="90" zoomScaleNormal="90" workbookViewId="0">
      <pane xSplit="2" ySplit="8" topLeftCell="C72" activePane="bottomRight" state="frozen"/>
      <selection pane="topRight" activeCell="C1" sqref="C1"/>
      <selection pane="bottomLeft" activeCell="A10" sqref="A10"/>
      <selection pane="bottomRight" activeCell="H65" sqref="H65"/>
    </sheetView>
  </sheetViews>
  <sheetFormatPr defaultRowHeight="12.75"/>
  <cols>
    <col min="1" max="1" width="15.85546875" style="32" customWidth="1"/>
    <col min="2" max="2" width="23.28515625" style="35" customWidth="1"/>
    <col min="3" max="3" width="16.42578125" style="246" bestFit="1" customWidth="1"/>
    <col min="4" max="5" width="17.5703125" style="239" bestFit="1" customWidth="1"/>
    <col min="6" max="6" width="16.42578125" style="226" customWidth="1"/>
    <col min="7" max="8" width="13.42578125" style="226" customWidth="1"/>
    <col min="9" max="9" width="15.85546875" style="32" customWidth="1"/>
    <col min="10" max="232" width="9.140625" style="32"/>
    <col min="233" max="233" width="15.85546875" style="32" customWidth="1"/>
    <col min="234" max="234" width="57.5703125" style="32" customWidth="1"/>
    <col min="235" max="235" width="20.140625" style="32" customWidth="1"/>
    <col min="236" max="237" width="17.5703125" style="32" bestFit="1" customWidth="1"/>
    <col min="238" max="238" width="16.42578125" style="32" bestFit="1" customWidth="1"/>
    <col min="239" max="239" width="15.5703125" style="32" bestFit="1" customWidth="1"/>
    <col min="240" max="240" width="11.85546875" style="32" bestFit="1" customWidth="1"/>
    <col min="241" max="241" width="15.42578125" style="32" bestFit="1" customWidth="1"/>
    <col min="242" max="242" width="9.42578125" style="32" bestFit="1" customWidth="1"/>
    <col min="243" max="243" width="15.42578125" style="32" bestFit="1" customWidth="1"/>
    <col min="244" max="244" width="9.42578125" style="32" bestFit="1" customWidth="1"/>
    <col min="245" max="488" width="9.140625" style="32"/>
    <col min="489" max="489" width="15.85546875" style="32" customWidth="1"/>
    <col min="490" max="490" width="57.5703125" style="32" customWidth="1"/>
    <col min="491" max="491" width="20.140625" style="32" customWidth="1"/>
    <col min="492" max="493" width="17.5703125" style="32" bestFit="1" customWidth="1"/>
    <col min="494" max="494" width="16.42578125" style="32" bestFit="1" customWidth="1"/>
    <col min="495" max="495" width="15.5703125" style="32" bestFit="1" customWidth="1"/>
    <col min="496" max="496" width="11.85546875" style="32" bestFit="1" customWidth="1"/>
    <col min="497" max="497" width="15.42578125" style="32" bestFit="1" customWidth="1"/>
    <col min="498" max="498" width="9.42578125" style="32" bestFit="1" customWidth="1"/>
    <col min="499" max="499" width="15.42578125" style="32" bestFit="1" customWidth="1"/>
    <col min="500" max="500" width="9.42578125" style="32" bestFit="1" customWidth="1"/>
    <col min="501" max="744" width="9.140625" style="32"/>
    <col min="745" max="745" width="15.85546875" style="32" customWidth="1"/>
    <col min="746" max="746" width="57.5703125" style="32" customWidth="1"/>
    <col min="747" max="747" width="20.140625" style="32" customWidth="1"/>
    <col min="748" max="749" width="17.5703125" style="32" bestFit="1" customWidth="1"/>
    <col min="750" max="750" width="16.42578125" style="32" bestFit="1" customWidth="1"/>
    <col min="751" max="751" width="15.5703125" style="32" bestFit="1" customWidth="1"/>
    <col min="752" max="752" width="11.85546875" style="32" bestFit="1" customWidth="1"/>
    <col min="753" max="753" width="15.42578125" style="32" bestFit="1" customWidth="1"/>
    <col min="754" max="754" width="9.42578125" style="32" bestFit="1" customWidth="1"/>
    <col min="755" max="755" width="15.42578125" style="32" bestFit="1" customWidth="1"/>
    <col min="756" max="756" width="9.42578125" style="32" bestFit="1" customWidth="1"/>
    <col min="757" max="1000" width="9.140625" style="32"/>
    <col min="1001" max="1001" width="15.85546875" style="32" customWidth="1"/>
    <col min="1002" max="1002" width="57.5703125" style="32" customWidth="1"/>
    <col min="1003" max="1003" width="20.140625" style="32" customWidth="1"/>
    <col min="1004" max="1005" width="17.5703125" style="32" bestFit="1" customWidth="1"/>
    <col min="1006" max="1006" width="16.42578125" style="32" bestFit="1" customWidth="1"/>
    <col min="1007" max="1007" width="15.5703125" style="32" bestFit="1" customWidth="1"/>
    <col min="1008" max="1008" width="11.85546875" style="32" bestFit="1" customWidth="1"/>
    <col min="1009" max="1009" width="15.42578125" style="32" bestFit="1" customWidth="1"/>
    <col min="1010" max="1010" width="9.42578125" style="32" bestFit="1" customWidth="1"/>
    <col min="1011" max="1011" width="15.42578125" style="32" bestFit="1" customWidth="1"/>
    <col min="1012" max="1012" width="9.42578125" style="32" bestFit="1" customWidth="1"/>
    <col min="1013" max="1256" width="9.140625" style="32"/>
    <col min="1257" max="1257" width="15.85546875" style="32" customWidth="1"/>
    <col min="1258" max="1258" width="57.5703125" style="32" customWidth="1"/>
    <col min="1259" max="1259" width="20.140625" style="32" customWidth="1"/>
    <col min="1260" max="1261" width="17.5703125" style="32" bestFit="1" customWidth="1"/>
    <col min="1262" max="1262" width="16.42578125" style="32" bestFit="1" customWidth="1"/>
    <col min="1263" max="1263" width="15.5703125" style="32" bestFit="1" customWidth="1"/>
    <col min="1264" max="1264" width="11.85546875" style="32" bestFit="1" customWidth="1"/>
    <col min="1265" max="1265" width="15.42578125" style="32" bestFit="1" customWidth="1"/>
    <col min="1266" max="1266" width="9.42578125" style="32" bestFit="1" customWidth="1"/>
    <col min="1267" max="1267" width="15.42578125" style="32" bestFit="1" customWidth="1"/>
    <col min="1268" max="1268" width="9.42578125" style="32" bestFit="1" customWidth="1"/>
    <col min="1269" max="1512" width="9.140625" style="32"/>
    <col min="1513" max="1513" width="15.85546875" style="32" customWidth="1"/>
    <col min="1514" max="1514" width="57.5703125" style="32" customWidth="1"/>
    <col min="1515" max="1515" width="20.140625" style="32" customWidth="1"/>
    <col min="1516" max="1517" width="17.5703125" style="32" bestFit="1" customWidth="1"/>
    <col min="1518" max="1518" width="16.42578125" style="32" bestFit="1" customWidth="1"/>
    <col min="1519" max="1519" width="15.5703125" style="32" bestFit="1" customWidth="1"/>
    <col min="1520" max="1520" width="11.85546875" style="32" bestFit="1" customWidth="1"/>
    <col min="1521" max="1521" width="15.42578125" style="32" bestFit="1" customWidth="1"/>
    <col min="1522" max="1522" width="9.42578125" style="32" bestFit="1" customWidth="1"/>
    <col min="1523" max="1523" width="15.42578125" style="32" bestFit="1" customWidth="1"/>
    <col min="1524" max="1524" width="9.42578125" style="32" bestFit="1" customWidth="1"/>
    <col min="1525" max="1768" width="9.140625" style="32"/>
    <col min="1769" max="1769" width="15.85546875" style="32" customWidth="1"/>
    <col min="1770" max="1770" width="57.5703125" style="32" customWidth="1"/>
    <col min="1771" max="1771" width="20.140625" style="32" customWidth="1"/>
    <col min="1772" max="1773" width="17.5703125" style="32" bestFit="1" customWidth="1"/>
    <col min="1774" max="1774" width="16.42578125" style="32" bestFit="1" customWidth="1"/>
    <col min="1775" max="1775" width="15.5703125" style="32" bestFit="1" customWidth="1"/>
    <col min="1776" max="1776" width="11.85546875" style="32" bestFit="1" customWidth="1"/>
    <col min="1777" max="1777" width="15.42578125" style="32" bestFit="1" customWidth="1"/>
    <col min="1778" max="1778" width="9.42578125" style="32" bestFit="1" customWidth="1"/>
    <col min="1779" max="1779" width="15.42578125" style="32" bestFit="1" customWidth="1"/>
    <col min="1780" max="1780" width="9.42578125" style="32" bestFit="1" customWidth="1"/>
    <col min="1781" max="2024" width="9.140625" style="32"/>
    <col min="2025" max="2025" width="15.85546875" style="32" customWidth="1"/>
    <col min="2026" max="2026" width="57.5703125" style="32" customWidth="1"/>
    <col min="2027" max="2027" width="20.140625" style="32" customWidth="1"/>
    <col min="2028" max="2029" width="17.5703125" style="32" bestFit="1" customWidth="1"/>
    <col min="2030" max="2030" width="16.42578125" style="32" bestFit="1" customWidth="1"/>
    <col min="2031" max="2031" width="15.5703125" style="32" bestFit="1" customWidth="1"/>
    <col min="2032" max="2032" width="11.85546875" style="32" bestFit="1" customWidth="1"/>
    <col min="2033" max="2033" width="15.42578125" style="32" bestFit="1" customWidth="1"/>
    <col min="2034" max="2034" width="9.42578125" style="32" bestFit="1" customWidth="1"/>
    <col min="2035" max="2035" width="15.42578125" style="32" bestFit="1" customWidth="1"/>
    <col min="2036" max="2036" width="9.42578125" style="32" bestFit="1" customWidth="1"/>
    <col min="2037" max="2280" width="9.140625" style="32"/>
    <col min="2281" max="2281" width="15.85546875" style="32" customWidth="1"/>
    <col min="2282" max="2282" width="57.5703125" style="32" customWidth="1"/>
    <col min="2283" max="2283" width="20.140625" style="32" customWidth="1"/>
    <col min="2284" max="2285" width="17.5703125" style="32" bestFit="1" customWidth="1"/>
    <col min="2286" max="2286" width="16.42578125" style="32" bestFit="1" customWidth="1"/>
    <col min="2287" max="2287" width="15.5703125" style="32" bestFit="1" customWidth="1"/>
    <col min="2288" max="2288" width="11.85546875" style="32" bestFit="1" customWidth="1"/>
    <col min="2289" max="2289" width="15.42578125" style="32" bestFit="1" customWidth="1"/>
    <col min="2290" max="2290" width="9.42578125" style="32" bestFit="1" customWidth="1"/>
    <col min="2291" max="2291" width="15.42578125" style="32" bestFit="1" customWidth="1"/>
    <col min="2292" max="2292" width="9.42578125" style="32" bestFit="1" customWidth="1"/>
    <col min="2293" max="2536" width="9.140625" style="32"/>
    <col min="2537" max="2537" width="15.85546875" style="32" customWidth="1"/>
    <col min="2538" max="2538" width="57.5703125" style="32" customWidth="1"/>
    <col min="2539" max="2539" width="20.140625" style="32" customWidth="1"/>
    <col min="2540" max="2541" width="17.5703125" style="32" bestFit="1" customWidth="1"/>
    <col min="2542" max="2542" width="16.42578125" style="32" bestFit="1" customWidth="1"/>
    <col min="2543" max="2543" width="15.5703125" style="32" bestFit="1" customWidth="1"/>
    <col min="2544" max="2544" width="11.85546875" style="32" bestFit="1" customWidth="1"/>
    <col min="2545" max="2545" width="15.42578125" style="32" bestFit="1" customWidth="1"/>
    <col min="2546" max="2546" width="9.42578125" style="32" bestFit="1" customWidth="1"/>
    <col min="2547" max="2547" width="15.42578125" style="32" bestFit="1" customWidth="1"/>
    <col min="2548" max="2548" width="9.42578125" style="32" bestFit="1" customWidth="1"/>
    <col min="2549" max="2792" width="9.140625" style="32"/>
    <col min="2793" max="2793" width="15.85546875" style="32" customWidth="1"/>
    <col min="2794" max="2794" width="57.5703125" style="32" customWidth="1"/>
    <col min="2795" max="2795" width="20.140625" style="32" customWidth="1"/>
    <col min="2796" max="2797" width="17.5703125" style="32" bestFit="1" customWidth="1"/>
    <col min="2798" max="2798" width="16.42578125" style="32" bestFit="1" customWidth="1"/>
    <col min="2799" max="2799" width="15.5703125" style="32" bestFit="1" customWidth="1"/>
    <col min="2800" max="2800" width="11.85546875" style="32" bestFit="1" customWidth="1"/>
    <col min="2801" max="2801" width="15.42578125" style="32" bestFit="1" customWidth="1"/>
    <col min="2802" max="2802" width="9.42578125" style="32" bestFit="1" customWidth="1"/>
    <col min="2803" max="2803" width="15.42578125" style="32" bestFit="1" customWidth="1"/>
    <col min="2804" max="2804" width="9.42578125" style="32" bestFit="1" customWidth="1"/>
    <col min="2805" max="3048" width="9.140625" style="32"/>
    <col min="3049" max="3049" width="15.85546875" style="32" customWidth="1"/>
    <col min="3050" max="3050" width="57.5703125" style="32" customWidth="1"/>
    <col min="3051" max="3051" width="20.140625" style="32" customWidth="1"/>
    <col min="3052" max="3053" width="17.5703125" style="32" bestFit="1" customWidth="1"/>
    <col min="3054" max="3054" width="16.42578125" style="32" bestFit="1" customWidth="1"/>
    <col min="3055" max="3055" width="15.5703125" style="32" bestFit="1" customWidth="1"/>
    <col min="3056" max="3056" width="11.85546875" style="32" bestFit="1" customWidth="1"/>
    <col min="3057" max="3057" width="15.42578125" style="32" bestFit="1" customWidth="1"/>
    <col min="3058" max="3058" width="9.42578125" style="32" bestFit="1" customWidth="1"/>
    <col min="3059" max="3059" width="15.42578125" style="32" bestFit="1" customWidth="1"/>
    <col min="3060" max="3060" width="9.42578125" style="32" bestFit="1" customWidth="1"/>
    <col min="3061" max="3304" width="9.140625" style="32"/>
    <col min="3305" max="3305" width="15.85546875" style="32" customWidth="1"/>
    <col min="3306" max="3306" width="57.5703125" style="32" customWidth="1"/>
    <col min="3307" max="3307" width="20.140625" style="32" customWidth="1"/>
    <col min="3308" max="3309" width="17.5703125" style="32" bestFit="1" customWidth="1"/>
    <col min="3310" max="3310" width="16.42578125" style="32" bestFit="1" customWidth="1"/>
    <col min="3311" max="3311" width="15.5703125" style="32" bestFit="1" customWidth="1"/>
    <col min="3312" max="3312" width="11.85546875" style="32" bestFit="1" customWidth="1"/>
    <col min="3313" max="3313" width="15.42578125" style="32" bestFit="1" customWidth="1"/>
    <col min="3314" max="3314" width="9.42578125" style="32" bestFit="1" customWidth="1"/>
    <col min="3315" max="3315" width="15.42578125" style="32" bestFit="1" customWidth="1"/>
    <col min="3316" max="3316" width="9.42578125" style="32" bestFit="1" customWidth="1"/>
    <col min="3317" max="3560" width="9.140625" style="32"/>
    <col min="3561" max="3561" width="15.85546875" style="32" customWidth="1"/>
    <col min="3562" max="3562" width="57.5703125" style="32" customWidth="1"/>
    <col min="3563" max="3563" width="20.140625" style="32" customWidth="1"/>
    <col min="3564" max="3565" width="17.5703125" style="32" bestFit="1" customWidth="1"/>
    <col min="3566" max="3566" width="16.42578125" style="32" bestFit="1" customWidth="1"/>
    <col min="3567" max="3567" width="15.5703125" style="32" bestFit="1" customWidth="1"/>
    <col min="3568" max="3568" width="11.85546875" style="32" bestFit="1" customWidth="1"/>
    <col min="3569" max="3569" width="15.42578125" style="32" bestFit="1" customWidth="1"/>
    <col min="3570" max="3570" width="9.42578125" style="32" bestFit="1" customWidth="1"/>
    <col min="3571" max="3571" width="15.42578125" style="32" bestFit="1" customWidth="1"/>
    <col min="3572" max="3572" width="9.42578125" style="32" bestFit="1" customWidth="1"/>
    <col min="3573" max="3816" width="9.140625" style="32"/>
    <col min="3817" max="3817" width="15.85546875" style="32" customWidth="1"/>
    <col min="3818" max="3818" width="57.5703125" style="32" customWidth="1"/>
    <col min="3819" max="3819" width="20.140625" style="32" customWidth="1"/>
    <col min="3820" max="3821" width="17.5703125" style="32" bestFit="1" customWidth="1"/>
    <col min="3822" max="3822" width="16.42578125" style="32" bestFit="1" customWidth="1"/>
    <col min="3823" max="3823" width="15.5703125" style="32" bestFit="1" customWidth="1"/>
    <col min="3824" max="3824" width="11.85546875" style="32" bestFit="1" customWidth="1"/>
    <col min="3825" max="3825" width="15.42578125" style="32" bestFit="1" customWidth="1"/>
    <col min="3826" max="3826" width="9.42578125" style="32" bestFit="1" customWidth="1"/>
    <col min="3827" max="3827" width="15.42578125" style="32" bestFit="1" customWidth="1"/>
    <col min="3828" max="3828" width="9.42578125" style="32" bestFit="1" customWidth="1"/>
    <col min="3829" max="4072" width="9.140625" style="32"/>
    <col min="4073" max="4073" width="15.85546875" style="32" customWidth="1"/>
    <col min="4074" max="4074" width="57.5703125" style="32" customWidth="1"/>
    <col min="4075" max="4075" width="20.140625" style="32" customWidth="1"/>
    <col min="4076" max="4077" width="17.5703125" style="32" bestFit="1" customWidth="1"/>
    <col min="4078" max="4078" width="16.42578125" style="32" bestFit="1" customWidth="1"/>
    <col min="4079" max="4079" width="15.5703125" style="32" bestFit="1" customWidth="1"/>
    <col min="4080" max="4080" width="11.85546875" style="32" bestFit="1" customWidth="1"/>
    <col min="4081" max="4081" width="15.42578125" style="32" bestFit="1" customWidth="1"/>
    <col min="4082" max="4082" width="9.42578125" style="32" bestFit="1" customWidth="1"/>
    <col min="4083" max="4083" width="15.42578125" style="32" bestFit="1" customWidth="1"/>
    <col min="4084" max="4084" width="9.42578125" style="32" bestFit="1" customWidth="1"/>
    <col min="4085" max="4328" width="9.140625" style="32"/>
    <col min="4329" max="4329" width="15.85546875" style="32" customWidth="1"/>
    <col min="4330" max="4330" width="57.5703125" style="32" customWidth="1"/>
    <col min="4331" max="4331" width="20.140625" style="32" customWidth="1"/>
    <col min="4332" max="4333" width="17.5703125" style="32" bestFit="1" customWidth="1"/>
    <col min="4334" max="4334" width="16.42578125" style="32" bestFit="1" customWidth="1"/>
    <col min="4335" max="4335" width="15.5703125" style="32" bestFit="1" customWidth="1"/>
    <col min="4336" max="4336" width="11.85546875" style="32" bestFit="1" customWidth="1"/>
    <col min="4337" max="4337" width="15.42578125" style="32" bestFit="1" customWidth="1"/>
    <col min="4338" max="4338" width="9.42578125" style="32" bestFit="1" customWidth="1"/>
    <col min="4339" max="4339" width="15.42578125" style="32" bestFit="1" customWidth="1"/>
    <col min="4340" max="4340" width="9.42578125" style="32" bestFit="1" customWidth="1"/>
    <col min="4341" max="4584" width="9.140625" style="32"/>
    <col min="4585" max="4585" width="15.85546875" style="32" customWidth="1"/>
    <col min="4586" max="4586" width="57.5703125" style="32" customWidth="1"/>
    <col min="4587" max="4587" width="20.140625" style="32" customWidth="1"/>
    <col min="4588" max="4589" width="17.5703125" style="32" bestFit="1" customWidth="1"/>
    <col min="4590" max="4590" width="16.42578125" style="32" bestFit="1" customWidth="1"/>
    <col min="4591" max="4591" width="15.5703125" style="32" bestFit="1" customWidth="1"/>
    <col min="4592" max="4592" width="11.85546875" style="32" bestFit="1" customWidth="1"/>
    <col min="4593" max="4593" width="15.42578125" style="32" bestFit="1" customWidth="1"/>
    <col min="4594" max="4594" width="9.42578125" style="32" bestFit="1" customWidth="1"/>
    <col min="4595" max="4595" width="15.42578125" style="32" bestFit="1" customWidth="1"/>
    <col min="4596" max="4596" width="9.42578125" style="32" bestFit="1" customWidth="1"/>
    <col min="4597" max="4840" width="9.140625" style="32"/>
    <col min="4841" max="4841" width="15.85546875" style="32" customWidth="1"/>
    <col min="4842" max="4842" width="57.5703125" style="32" customWidth="1"/>
    <col min="4843" max="4843" width="20.140625" style="32" customWidth="1"/>
    <col min="4844" max="4845" width="17.5703125" style="32" bestFit="1" customWidth="1"/>
    <col min="4846" max="4846" width="16.42578125" style="32" bestFit="1" customWidth="1"/>
    <col min="4847" max="4847" width="15.5703125" style="32" bestFit="1" customWidth="1"/>
    <col min="4848" max="4848" width="11.85546875" style="32" bestFit="1" customWidth="1"/>
    <col min="4849" max="4849" width="15.42578125" style="32" bestFit="1" customWidth="1"/>
    <col min="4850" max="4850" width="9.42578125" style="32" bestFit="1" customWidth="1"/>
    <col min="4851" max="4851" width="15.42578125" style="32" bestFit="1" customWidth="1"/>
    <col min="4852" max="4852" width="9.42578125" style="32" bestFit="1" customWidth="1"/>
    <col min="4853" max="5096" width="9.140625" style="32"/>
    <col min="5097" max="5097" width="15.85546875" style="32" customWidth="1"/>
    <col min="5098" max="5098" width="57.5703125" style="32" customWidth="1"/>
    <col min="5099" max="5099" width="20.140625" style="32" customWidth="1"/>
    <col min="5100" max="5101" width="17.5703125" style="32" bestFit="1" customWidth="1"/>
    <col min="5102" max="5102" width="16.42578125" style="32" bestFit="1" customWidth="1"/>
    <col min="5103" max="5103" width="15.5703125" style="32" bestFit="1" customWidth="1"/>
    <col min="5104" max="5104" width="11.85546875" style="32" bestFit="1" customWidth="1"/>
    <col min="5105" max="5105" width="15.42578125" style="32" bestFit="1" customWidth="1"/>
    <col min="5106" max="5106" width="9.42578125" style="32" bestFit="1" customWidth="1"/>
    <col min="5107" max="5107" width="15.42578125" style="32" bestFit="1" customWidth="1"/>
    <col min="5108" max="5108" width="9.42578125" style="32" bestFit="1" customWidth="1"/>
    <col min="5109" max="5352" width="9.140625" style="32"/>
    <col min="5353" max="5353" width="15.85546875" style="32" customWidth="1"/>
    <col min="5354" max="5354" width="57.5703125" style="32" customWidth="1"/>
    <col min="5355" max="5355" width="20.140625" style="32" customWidth="1"/>
    <col min="5356" max="5357" width="17.5703125" style="32" bestFit="1" customWidth="1"/>
    <col min="5358" max="5358" width="16.42578125" style="32" bestFit="1" customWidth="1"/>
    <col min="5359" max="5359" width="15.5703125" style="32" bestFit="1" customWidth="1"/>
    <col min="5360" max="5360" width="11.85546875" style="32" bestFit="1" customWidth="1"/>
    <col min="5361" max="5361" width="15.42578125" style="32" bestFit="1" customWidth="1"/>
    <col min="5362" max="5362" width="9.42578125" style="32" bestFit="1" customWidth="1"/>
    <col min="5363" max="5363" width="15.42578125" style="32" bestFit="1" customWidth="1"/>
    <col min="5364" max="5364" width="9.42578125" style="32" bestFit="1" customWidth="1"/>
    <col min="5365" max="5608" width="9.140625" style="32"/>
    <col min="5609" max="5609" width="15.85546875" style="32" customWidth="1"/>
    <col min="5610" max="5610" width="57.5703125" style="32" customWidth="1"/>
    <col min="5611" max="5611" width="20.140625" style="32" customWidth="1"/>
    <col min="5612" max="5613" width="17.5703125" style="32" bestFit="1" customWidth="1"/>
    <col min="5614" max="5614" width="16.42578125" style="32" bestFit="1" customWidth="1"/>
    <col min="5615" max="5615" width="15.5703125" style="32" bestFit="1" customWidth="1"/>
    <col min="5616" max="5616" width="11.85546875" style="32" bestFit="1" customWidth="1"/>
    <col min="5617" max="5617" width="15.42578125" style="32" bestFit="1" customWidth="1"/>
    <col min="5618" max="5618" width="9.42578125" style="32" bestFit="1" customWidth="1"/>
    <col min="5619" max="5619" width="15.42578125" style="32" bestFit="1" customWidth="1"/>
    <col min="5620" max="5620" width="9.42578125" style="32" bestFit="1" customWidth="1"/>
    <col min="5621" max="5864" width="9.140625" style="32"/>
    <col min="5865" max="5865" width="15.85546875" style="32" customWidth="1"/>
    <col min="5866" max="5866" width="57.5703125" style="32" customWidth="1"/>
    <col min="5867" max="5867" width="20.140625" style="32" customWidth="1"/>
    <col min="5868" max="5869" width="17.5703125" style="32" bestFit="1" customWidth="1"/>
    <col min="5870" max="5870" width="16.42578125" style="32" bestFit="1" customWidth="1"/>
    <col min="5871" max="5871" width="15.5703125" style="32" bestFit="1" customWidth="1"/>
    <col min="5872" max="5872" width="11.85546875" style="32" bestFit="1" customWidth="1"/>
    <col min="5873" max="5873" width="15.42578125" style="32" bestFit="1" customWidth="1"/>
    <col min="5874" max="5874" width="9.42578125" style="32" bestFit="1" customWidth="1"/>
    <col min="5875" max="5875" width="15.42578125" style="32" bestFit="1" customWidth="1"/>
    <col min="5876" max="5876" width="9.42578125" style="32" bestFit="1" customWidth="1"/>
    <col min="5877" max="6120" width="9.140625" style="32"/>
    <col min="6121" max="6121" width="15.85546875" style="32" customWidth="1"/>
    <col min="6122" max="6122" width="57.5703125" style="32" customWidth="1"/>
    <col min="6123" max="6123" width="20.140625" style="32" customWidth="1"/>
    <col min="6124" max="6125" width="17.5703125" style="32" bestFit="1" customWidth="1"/>
    <col min="6126" max="6126" width="16.42578125" style="32" bestFit="1" customWidth="1"/>
    <col min="6127" max="6127" width="15.5703125" style="32" bestFit="1" customWidth="1"/>
    <col min="6128" max="6128" width="11.85546875" style="32" bestFit="1" customWidth="1"/>
    <col min="6129" max="6129" width="15.42578125" style="32" bestFit="1" customWidth="1"/>
    <col min="6130" max="6130" width="9.42578125" style="32" bestFit="1" customWidth="1"/>
    <col min="6131" max="6131" width="15.42578125" style="32" bestFit="1" customWidth="1"/>
    <col min="6132" max="6132" width="9.42578125" style="32" bestFit="1" customWidth="1"/>
    <col min="6133" max="6376" width="9.140625" style="32"/>
    <col min="6377" max="6377" width="15.85546875" style="32" customWidth="1"/>
    <col min="6378" max="6378" width="57.5703125" style="32" customWidth="1"/>
    <col min="6379" max="6379" width="20.140625" style="32" customWidth="1"/>
    <col min="6380" max="6381" width="17.5703125" style="32" bestFit="1" customWidth="1"/>
    <col min="6382" max="6382" width="16.42578125" style="32" bestFit="1" customWidth="1"/>
    <col min="6383" max="6383" width="15.5703125" style="32" bestFit="1" customWidth="1"/>
    <col min="6384" max="6384" width="11.85546875" style="32" bestFit="1" customWidth="1"/>
    <col min="6385" max="6385" width="15.42578125" style="32" bestFit="1" customWidth="1"/>
    <col min="6386" max="6386" width="9.42578125" style="32" bestFit="1" customWidth="1"/>
    <col min="6387" max="6387" width="15.42578125" style="32" bestFit="1" customWidth="1"/>
    <col min="6388" max="6388" width="9.42578125" style="32" bestFit="1" customWidth="1"/>
    <col min="6389" max="6632" width="9.140625" style="32"/>
    <col min="6633" max="6633" width="15.85546875" style="32" customWidth="1"/>
    <col min="6634" max="6634" width="57.5703125" style="32" customWidth="1"/>
    <col min="6635" max="6635" width="20.140625" style="32" customWidth="1"/>
    <col min="6636" max="6637" width="17.5703125" style="32" bestFit="1" customWidth="1"/>
    <col min="6638" max="6638" width="16.42578125" style="32" bestFit="1" customWidth="1"/>
    <col min="6639" max="6639" width="15.5703125" style="32" bestFit="1" customWidth="1"/>
    <col min="6640" max="6640" width="11.85546875" style="32" bestFit="1" customWidth="1"/>
    <col min="6641" max="6641" width="15.42578125" style="32" bestFit="1" customWidth="1"/>
    <col min="6642" max="6642" width="9.42578125" style="32" bestFit="1" customWidth="1"/>
    <col min="6643" max="6643" width="15.42578125" style="32" bestFit="1" customWidth="1"/>
    <col min="6644" max="6644" width="9.42578125" style="32" bestFit="1" customWidth="1"/>
    <col min="6645" max="6888" width="9.140625" style="32"/>
    <col min="6889" max="6889" width="15.85546875" style="32" customWidth="1"/>
    <col min="6890" max="6890" width="57.5703125" style="32" customWidth="1"/>
    <col min="6891" max="6891" width="20.140625" style="32" customWidth="1"/>
    <col min="6892" max="6893" width="17.5703125" style="32" bestFit="1" customWidth="1"/>
    <col min="6894" max="6894" width="16.42578125" style="32" bestFit="1" customWidth="1"/>
    <col min="6895" max="6895" width="15.5703125" style="32" bestFit="1" customWidth="1"/>
    <col min="6896" max="6896" width="11.85546875" style="32" bestFit="1" customWidth="1"/>
    <col min="6897" max="6897" width="15.42578125" style="32" bestFit="1" customWidth="1"/>
    <col min="6898" max="6898" width="9.42578125" style="32" bestFit="1" customWidth="1"/>
    <col min="6899" max="6899" width="15.42578125" style="32" bestFit="1" customWidth="1"/>
    <col min="6900" max="6900" width="9.42578125" style="32" bestFit="1" customWidth="1"/>
    <col min="6901" max="7144" width="9.140625" style="32"/>
    <col min="7145" max="7145" width="15.85546875" style="32" customWidth="1"/>
    <col min="7146" max="7146" width="57.5703125" style="32" customWidth="1"/>
    <col min="7147" max="7147" width="20.140625" style="32" customWidth="1"/>
    <col min="7148" max="7149" width="17.5703125" style="32" bestFit="1" customWidth="1"/>
    <col min="7150" max="7150" width="16.42578125" style="32" bestFit="1" customWidth="1"/>
    <col min="7151" max="7151" width="15.5703125" style="32" bestFit="1" customWidth="1"/>
    <col min="7152" max="7152" width="11.85546875" style="32" bestFit="1" customWidth="1"/>
    <col min="7153" max="7153" width="15.42578125" style="32" bestFit="1" customWidth="1"/>
    <col min="7154" max="7154" width="9.42578125" style="32" bestFit="1" customWidth="1"/>
    <col min="7155" max="7155" width="15.42578125" style="32" bestFit="1" customWidth="1"/>
    <col min="7156" max="7156" width="9.42578125" style="32" bestFit="1" customWidth="1"/>
    <col min="7157" max="7400" width="9.140625" style="32"/>
    <col min="7401" max="7401" width="15.85546875" style="32" customWidth="1"/>
    <col min="7402" max="7402" width="57.5703125" style="32" customWidth="1"/>
    <col min="7403" max="7403" width="20.140625" style="32" customWidth="1"/>
    <col min="7404" max="7405" width="17.5703125" style="32" bestFit="1" customWidth="1"/>
    <col min="7406" max="7406" width="16.42578125" style="32" bestFit="1" customWidth="1"/>
    <col min="7407" max="7407" width="15.5703125" style="32" bestFit="1" customWidth="1"/>
    <col min="7408" max="7408" width="11.85546875" style="32" bestFit="1" customWidth="1"/>
    <col min="7409" max="7409" width="15.42578125" style="32" bestFit="1" customWidth="1"/>
    <col min="7410" max="7410" width="9.42578125" style="32" bestFit="1" customWidth="1"/>
    <col min="7411" max="7411" width="15.42578125" style="32" bestFit="1" customWidth="1"/>
    <col min="7412" max="7412" width="9.42578125" style="32" bestFit="1" customWidth="1"/>
    <col min="7413" max="7656" width="9.140625" style="32"/>
    <col min="7657" max="7657" width="15.85546875" style="32" customWidth="1"/>
    <col min="7658" max="7658" width="57.5703125" style="32" customWidth="1"/>
    <col min="7659" max="7659" width="20.140625" style="32" customWidth="1"/>
    <col min="7660" max="7661" width="17.5703125" style="32" bestFit="1" customWidth="1"/>
    <col min="7662" max="7662" width="16.42578125" style="32" bestFit="1" customWidth="1"/>
    <col min="7663" max="7663" width="15.5703125" style="32" bestFit="1" customWidth="1"/>
    <col min="7664" max="7664" width="11.85546875" style="32" bestFit="1" customWidth="1"/>
    <col min="7665" max="7665" width="15.42578125" style="32" bestFit="1" customWidth="1"/>
    <col min="7666" max="7666" width="9.42578125" style="32" bestFit="1" customWidth="1"/>
    <col min="7667" max="7667" width="15.42578125" style="32" bestFit="1" customWidth="1"/>
    <col min="7668" max="7668" width="9.42578125" style="32" bestFit="1" customWidth="1"/>
    <col min="7669" max="7912" width="9.140625" style="32"/>
    <col min="7913" max="7913" width="15.85546875" style="32" customWidth="1"/>
    <col min="7914" max="7914" width="57.5703125" style="32" customWidth="1"/>
    <col min="7915" max="7915" width="20.140625" style="32" customWidth="1"/>
    <col min="7916" max="7917" width="17.5703125" style="32" bestFit="1" customWidth="1"/>
    <col min="7918" max="7918" width="16.42578125" style="32" bestFit="1" customWidth="1"/>
    <col min="7919" max="7919" width="15.5703125" style="32" bestFit="1" customWidth="1"/>
    <col min="7920" max="7920" width="11.85546875" style="32" bestFit="1" customWidth="1"/>
    <col min="7921" max="7921" width="15.42578125" style="32" bestFit="1" customWidth="1"/>
    <col min="7922" max="7922" width="9.42578125" style="32" bestFit="1" customWidth="1"/>
    <col min="7923" max="7923" width="15.42578125" style="32" bestFit="1" customWidth="1"/>
    <col min="7924" max="7924" width="9.42578125" style="32" bestFit="1" customWidth="1"/>
    <col min="7925" max="8168" width="9.140625" style="32"/>
    <col min="8169" max="8169" width="15.85546875" style="32" customWidth="1"/>
    <col min="8170" max="8170" width="57.5703125" style="32" customWidth="1"/>
    <col min="8171" max="8171" width="20.140625" style="32" customWidth="1"/>
    <col min="8172" max="8173" width="17.5703125" style="32" bestFit="1" customWidth="1"/>
    <col min="8174" max="8174" width="16.42578125" style="32" bestFit="1" customWidth="1"/>
    <col min="8175" max="8175" width="15.5703125" style="32" bestFit="1" customWidth="1"/>
    <col min="8176" max="8176" width="11.85546875" style="32" bestFit="1" customWidth="1"/>
    <col min="8177" max="8177" width="15.42578125" style="32" bestFit="1" customWidth="1"/>
    <col min="8178" max="8178" width="9.42578125" style="32" bestFit="1" customWidth="1"/>
    <col min="8179" max="8179" width="15.42578125" style="32" bestFit="1" customWidth="1"/>
    <col min="8180" max="8180" width="9.42578125" style="32" bestFit="1" customWidth="1"/>
    <col min="8181" max="8424" width="9.140625" style="32"/>
    <col min="8425" max="8425" width="15.85546875" style="32" customWidth="1"/>
    <col min="8426" max="8426" width="57.5703125" style="32" customWidth="1"/>
    <col min="8427" max="8427" width="20.140625" style="32" customWidth="1"/>
    <col min="8428" max="8429" width="17.5703125" style="32" bestFit="1" customWidth="1"/>
    <col min="8430" max="8430" width="16.42578125" style="32" bestFit="1" customWidth="1"/>
    <col min="8431" max="8431" width="15.5703125" style="32" bestFit="1" customWidth="1"/>
    <col min="8432" max="8432" width="11.85546875" style="32" bestFit="1" customWidth="1"/>
    <col min="8433" max="8433" width="15.42578125" style="32" bestFit="1" customWidth="1"/>
    <col min="8434" max="8434" width="9.42578125" style="32" bestFit="1" customWidth="1"/>
    <col min="8435" max="8435" width="15.42578125" style="32" bestFit="1" customWidth="1"/>
    <col min="8436" max="8436" width="9.42578125" style="32" bestFit="1" customWidth="1"/>
    <col min="8437" max="8680" width="9.140625" style="32"/>
    <col min="8681" max="8681" width="15.85546875" style="32" customWidth="1"/>
    <col min="8682" max="8682" width="57.5703125" style="32" customWidth="1"/>
    <col min="8683" max="8683" width="20.140625" style="32" customWidth="1"/>
    <col min="8684" max="8685" width="17.5703125" style="32" bestFit="1" customWidth="1"/>
    <col min="8686" max="8686" width="16.42578125" style="32" bestFit="1" customWidth="1"/>
    <col min="8687" max="8687" width="15.5703125" style="32" bestFit="1" customWidth="1"/>
    <col min="8688" max="8688" width="11.85546875" style="32" bestFit="1" customWidth="1"/>
    <col min="8689" max="8689" width="15.42578125" style="32" bestFit="1" customWidth="1"/>
    <col min="8690" max="8690" width="9.42578125" style="32" bestFit="1" customWidth="1"/>
    <col min="8691" max="8691" width="15.42578125" style="32" bestFit="1" customWidth="1"/>
    <col min="8692" max="8692" width="9.42578125" style="32" bestFit="1" customWidth="1"/>
    <col min="8693" max="8936" width="9.140625" style="32"/>
    <col min="8937" max="8937" width="15.85546875" style="32" customWidth="1"/>
    <col min="8938" max="8938" width="57.5703125" style="32" customWidth="1"/>
    <col min="8939" max="8939" width="20.140625" style="32" customWidth="1"/>
    <col min="8940" max="8941" width="17.5703125" style="32" bestFit="1" customWidth="1"/>
    <col min="8942" max="8942" width="16.42578125" style="32" bestFit="1" customWidth="1"/>
    <col min="8943" max="8943" width="15.5703125" style="32" bestFit="1" customWidth="1"/>
    <col min="8944" max="8944" width="11.85546875" style="32" bestFit="1" customWidth="1"/>
    <col min="8945" max="8945" width="15.42578125" style="32" bestFit="1" customWidth="1"/>
    <col min="8946" max="8946" width="9.42578125" style="32" bestFit="1" customWidth="1"/>
    <col min="8947" max="8947" width="15.42578125" style="32" bestFit="1" customWidth="1"/>
    <col min="8948" max="8948" width="9.42578125" style="32" bestFit="1" customWidth="1"/>
    <col min="8949" max="9192" width="9.140625" style="32"/>
    <col min="9193" max="9193" width="15.85546875" style="32" customWidth="1"/>
    <col min="9194" max="9194" width="57.5703125" style="32" customWidth="1"/>
    <col min="9195" max="9195" width="20.140625" style="32" customWidth="1"/>
    <col min="9196" max="9197" width="17.5703125" style="32" bestFit="1" customWidth="1"/>
    <col min="9198" max="9198" width="16.42578125" style="32" bestFit="1" customWidth="1"/>
    <col min="9199" max="9199" width="15.5703125" style="32" bestFit="1" customWidth="1"/>
    <col min="9200" max="9200" width="11.85546875" style="32" bestFit="1" customWidth="1"/>
    <col min="9201" max="9201" width="15.42578125" style="32" bestFit="1" customWidth="1"/>
    <col min="9202" max="9202" width="9.42578125" style="32" bestFit="1" customWidth="1"/>
    <col min="9203" max="9203" width="15.42578125" style="32" bestFit="1" customWidth="1"/>
    <col min="9204" max="9204" width="9.42578125" style="32" bestFit="1" customWidth="1"/>
    <col min="9205" max="9448" width="9.140625" style="32"/>
    <col min="9449" max="9449" width="15.85546875" style="32" customWidth="1"/>
    <col min="9450" max="9450" width="57.5703125" style="32" customWidth="1"/>
    <col min="9451" max="9451" width="20.140625" style="32" customWidth="1"/>
    <col min="9452" max="9453" width="17.5703125" style="32" bestFit="1" customWidth="1"/>
    <col min="9454" max="9454" width="16.42578125" style="32" bestFit="1" customWidth="1"/>
    <col min="9455" max="9455" width="15.5703125" style="32" bestFit="1" customWidth="1"/>
    <col min="9456" max="9456" width="11.85546875" style="32" bestFit="1" customWidth="1"/>
    <col min="9457" max="9457" width="15.42578125" style="32" bestFit="1" customWidth="1"/>
    <col min="9458" max="9458" width="9.42578125" style="32" bestFit="1" customWidth="1"/>
    <col min="9459" max="9459" width="15.42578125" style="32" bestFit="1" customWidth="1"/>
    <col min="9460" max="9460" width="9.42578125" style="32" bestFit="1" customWidth="1"/>
    <col min="9461" max="9704" width="9.140625" style="32"/>
    <col min="9705" max="9705" width="15.85546875" style="32" customWidth="1"/>
    <col min="9706" max="9706" width="57.5703125" style="32" customWidth="1"/>
    <col min="9707" max="9707" width="20.140625" style="32" customWidth="1"/>
    <col min="9708" max="9709" width="17.5703125" style="32" bestFit="1" customWidth="1"/>
    <col min="9710" max="9710" width="16.42578125" style="32" bestFit="1" customWidth="1"/>
    <col min="9711" max="9711" width="15.5703125" style="32" bestFit="1" customWidth="1"/>
    <col min="9712" max="9712" width="11.85546875" style="32" bestFit="1" customWidth="1"/>
    <col min="9713" max="9713" width="15.42578125" style="32" bestFit="1" customWidth="1"/>
    <col min="9714" max="9714" width="9.42578125" style="32" bestFit="1" customWidth="1"/>
    <col min="9715" max="9715" width="15.42578125" style="32" bestFit="1" customWidth="1"/>
    <col min="9716" max="9716" width="9.42578125" style="32" bestFit="1" customWidth="1"/>
    <col min="9717" max="9960" width="9.140625" style="32"/>
    <col min="9961" max="9961" width="15.85546875" style="32" customWidth="1"/>
    <col min="9962" max="9962" width="57.5703125" style="32" customWidth="1"/>
    <col min="9963" max="9963" width="20.140625" style="32" customWidth="1"/>
    <col min="9964" max="9965" width="17.5703125" style="32" bestFit="1" customWidth="1"/>
    <col min="9966" max="9966" width="16.42578125" style="32" bestFit="1" customWidth="1"/>
    <col min="9967" max="9967" width="15.5703125" style="32" bestFit="1" customWidth="1"/>
    <col min="9968" max="9968" width="11.85546875" style="32" bestFit="1" customWidth="1"/>
    <col min="9969" max="9969" width="15.42578125" style="32" bestFit="1" customWidth="1"/>
    <col min="9970" max="9970" width="9.42578125" style="32" bestFit="1" customWidth="1"/>
    <col min="9971" max="9971" width="15.42578125" style="32" bestFit="1" customWidth="1"/>
    <col min="9972" max="9972" width="9.42578125" style="32" bestFit="1" customWidth="1"/>
    <col min="9973" max="10216" width="9.140625" style="32"/>
    <col min="10217" max="10217" width="15.85546875" style="32" customWidth="1"/>
    <col min="10218" max="10218" width="57.5703125" style="32" customWidth="1"/>
    <col min="10219" max="10219" width="20.140625" style="32" customWidth="1"/>
    <col min="10220" max="10221" width="17.5703125" style="32" bestFit="1" customWidth="1"/>
    <col min="10222" max="10222" width="16.42578125" style="32" bestFit="1" customWidth="1"/>
    <col min="10223" max="10223" width="15.5703125" style="32" bestFit="1" customWidth="1"/>
    <col min="10224" max="10224" width="11.85546875" style="32" bestFit="1" customWidth="1"/>
    <col min="10225" max="10225" width="15.42578125" style="32" bestFit="1" customWidth="1"/>
    <col min="10226" max="10226" width="9.42578125" style="32" bestFit="1" customWidth="1"/>
    <col min="10227" max="10227" width="15.42578125" style="32" bestFit="1" customWidth="1"/>
    <col min="10228" max="10228" width="9.42578125" style="32" bestFit="1" customWidth="1"/>
    <col min="10229" max="10472" width="9.140625" style="32"/>
    <col min="10473" max="10473" width="15.85546875" style="32" customWidth="1"/>
    <col min="10474" max="10474" width="57.5703125" style="32" customWidth="1"/>
    <col min="10475" max="10475" width="20.140625" style="32" customWidth="1"/>
    <col min="10476" max="10477" width="17.5703125" style="32" bestFit="1" customWidth="1"/>
    <col min="10478" max="10478" width="16.42578125" style="32" bestFit="1" customWidth="1"/>
    <col min="10479" max="10479" width="15.5703125" style="32" bestFit="1" customWidth="1"/>
    <col min="10480" max="10480" width="11.85546875" style="32" bestFit="1" customWidth="1"/>
    <col min="10481" max="10481" width="15.42578125" style="32" bestFit="1" customWidth="1"/>
    <col min="10482" max="10482" width="9.42578125" style="32" bestFit="1" customWidth="1"/>
    <col min="10483" max="10483" width="15.42578125" style="32" bestFit="1" customWidth="1"/>
    <col min="10484" max="10484" width="9.42578125" style="32" bestFit="1" customWidth="1"/>
    <col min="10485" max="10728" width="9.140625" style="32"/>
    <col min="10729" max="10729" width="15.85546875" style="32" customWidth="1"/>
    <col min="10730" max="10730" width="57.5703125" style="32" customWidth="1"/>
    <col min="10731" max="10731" width="20.140625" style="32" customWidth="1"/>
    <col min="10732" max="10733" width="17.5703125" style="32" bestFit="1" customWidth="1"/>
    <col min="10734" max="10734" width="16.42578125" style="32" bestFit="1" customWidth="1"/>
    <col min="10735" max="10735" width="15.5703125" style="32" bestFit="1" customWidth="1"/>
    <col min="10736" max="10736" width="11.85546875" style="32" bestFit="1" customWidth="1"/>
    <col min="10737" max="10737" width="15.42578125" style="32" bestFit="1" customWidth="1"/>
    <col min="10738" max="10738" width="9.42578125" style="32" bestFit="1" customWidth="1"/>
    <col min="10739" max="10739" width="15.42578125" style="32" bestFit="1" customWidth="1"/>
    <col min="10740" max="10740" width="9.42578125" style="32" bestFit="1" customWidth="1"/>
    <col min="10741" max="10984" width="9.140625" style="32"/>
    <col min="10985" max="10985" width="15.85546875" style="32" customWidth="1"/>
    <col min="10986" max="10986" width="57.5703125" style="32" customWidth="1"/>
    <col min="10987" max="10987" width="20.140625" style="32" customWidth="1"/>
    <col min="10988" max="10989" width="17.5703125" style="32" bestFit="1" customWidth="1"/>
    <col min="10990" max="10990" width="16.42578125" style="32" bestFit="1" customWidth="1"/>
    <col min="10991" max="10991" width="15.5703125" style="32" bestFit="1" customWidth="1"/>
    <col min="10992" max="10992" width="11.85546875" style="32" bestFit="1" customWidth="1"/>
    <col min="10993" max="10993" width="15.42578125" style="32" bestFit="1" customWidth="1"/>
    <col min="10994" max="10994" width="9.42578125" style="32" bestFit="1" customWidth="1"/>
    <col min="10995" max="10995" width="15.42578125" style="32" bestFit="1" customWidth="1"/>
    <col min="10996" max="10996" width="9.42578125" style="32" bestFit="1" customWidth="1"/>
    <col min="10997" max="11240" width="9.140625" style="32"/>
    <col min="11241" max="11241" width="15.85546875" style="32" customWidth="1"/>
    <col min="11242" max="11242" width="57.5703125" style="32" customWidth="1"/>
    <col min="11243" max="11243" width="20.140625" style="32" customWidth="1"/>
    <col min="11244" max="11245" width="17.5703125" style="32" bestFit="1" customWidth="1"/>
    <col min="11246" max="11246" width="16.42578125" style="32" bestFit="1" customWidth="1"/>
    <col min="11247" max="11247" width="15.5703125" style="32" bestFit="1" customWidth="1"/>
    <col min="11248" max="11248" width="11.85546875" style="32" bestFit="1" customWidth="1"/>
    <col min="11249" max="11249" width="15.42578125" style="32" bestFit="1" customWidth="1"/>
    <col min="11250" max="11250" width="9.42578125" style="32" bestFit="1" customWidth="1"/>
    <col min="11251" max="11251" width="15.42578125" style="32" bestFit="1" customWidth="1"/>
    <col min="11252" max="11252" width="9.42578125" style="32" bestFit="1" customWidth="1"/>
    <col min="11253" max="11496" width="9.140625" style="32"/>
    <col min="11497" max="11497" width="15.85546875" style="32" customWidth="1"/>
    <col min="11498" max="11498" width="57.5703125" style="32" customWidth="1"/>
    <col min="11499" max="11499" width="20.140625" style="32" customWidth="1"/>
    <col min="11500" max="11501" width="17.5703125" style="32" bestFit="1" customWidth="1"/>
    <col min="11502" max="11502" width="16.42578125" style="32" bestFit="1" customWidth="1"/>
    <col min="11503" max="11503" width="15.5703125" style="32" bestFit="1" customWidth="1"/>
    <col min="11504" max="11504" width="11.85546875" style="32" bestFit="1" customWidth="1"/>
    <col min="11505" max="11505" width="15.42578125" style="32" bestFit="1" customWidth="1"/>
    <col min="11506" max="11506" width="9.42578125" style="32" bestFit="1" customWidth="1"/>
    <col min="11507" max="11507" width="15.42578125" style="32" bestFit="1" customWidth="1"/>
    <col min="11508" max="11508" width="9.42578125" style="32" bestFit="1" customWidth="1"/>
    <col min="11509" max="11752" width="9.140625" style="32"/>
    <col min="11753" max="11753" width="15.85546875" style="32" customWidth="1"/>
    <col min="11754" max="11754" width="57.5703125" style="32" customWidth="1"/>
    <col min="11755" max="11755" width="20.140625" style="32" customWidth="1"/>
    <col min="11756" max="11757" width="17.5703125" style="32" bestFit="1" customWidth="1"/>
    <col min="11758" max="11758" width="16.42578125" style="32" bestFit="1" customWidth="1"/>
    <col min="11759" max="11759" width="15.5703125" style="32" bestFit="1" customWidth="1"/>
    <col min="11760" max="11760" width="11.85546875" style="32" bestFit="1" customWidth="1"/>
    <col min="11761" max="11761" width="15.42578125" style="32" bestFit="1" customWidth="1"/>
    <col min="11762" max="11762" width="9.42578125" style="32" bestFit="1" customWidth="1"/>
    <col min="11763" max="11763" width="15.42578125" style="32" bestFit="1" customWidth="1"/>
    <col min="11764" max="11764" width="9.42578125" style="32" bestFit="1" customWidth="1"/>
    <col min="11765" max="12008" width="9.140625" style="32"/>
    <col min="12009" max="12009" width="15.85546875" style="32" customWidth="1"/>
    <col min="12010" max="12010" width="57.5703125" style="32" customWidth="1"/>
    <col min="12011" max="12011" width="20.140625" style="32" customWidth="1"/>
    <col min="12012" max="12013" width="17.5703125" style="32" bestFit="1" customWidth="1"/>
    <col min="12014" max="12014" width="16.42578125" style="32" bestFit="1" customWidth="1"/>
    <col min="12015" max="12015" width="15.5703125" style="32" bestFit="1" customWidth="1"/>
    <col min="12016" max="12016" width="11.85546875" style="32" bestFit="1" customWidth="1"/>
    <col min="12017" max="12017" width="15.42578125" style="32" bestFit="1" customWidth="1"/>
    <col min="12018" max="12018" width="9.42578125" style="32" bestFit="1" customWidth="1"/>
    <col min="12019" max="12019" width="15.42578125" style="32" bestFit="1" customWidth="1"/>
    <col min="12020" max="12020" width="9.42578125" style="32" bestFit="1" customWidth="1"/>
    <col min="12021" max="12264" width="9.140625" style="32"/>
    <col min="12265" max="12265" width="15.85546875" style="32" customWidth="1"/>
    <col min="12266" max="12266" width="57.5703125" style="32" customWidth="1"/>
    <col min="12267" max="12267" width="20.140625" style="32" customWidth="1"/>
    <col min="12268" max="12269" width="17.5703125" style="32" bestFit="1" customWidth="1"/>
    <col min="12270" max="12270" width="16.42578125" style="32" bestFit="1" customWidth="1"/>
    <col min="12271" max="12271" width="15.5703125" style="32" bestFit="1" customWidth="1"/>
    <col min="12272" max="12272" width="11.85546875" style="32" bestFit="1" customWidth="1"/>
    <col min="12273" max="12273" width="15.42578125" style="32" bestFit="1" customWidth="1"/>
    <col min="12274" max="12274" width="9.42578125" style="32" bestFit="1" customWidth="1"/>
    <col min="12275" max="12275" width="15.42578125" style="32" bestFit="1" customWidth="1"/>
    <col min="12276" max="12276" width="9.42578125" style="32" bestFit="1" customWidth="1"/>
    <col min="12277" max="12520" width="9.140625" style="32"/>
    <col min="12521" max="12521" width="15.85546875" style="32" customWidth="1"/>
    <col min="12522" max="12522" width="57.5703125" style="32" customWidth="1"/>
    <col min="12523" max="12523" width="20.140625" style="32" customWidth="1"/>
    <col min="12524" max="12525" width="17.5703125" style="32" bestFit="1" customWidth="1"/>
    <col min="12526" max="12526" width="16.42578125" style="32" bestFit="1" customWidth="1"/>
    <col min="12527" max="12527" width="15.5703125" style="32" bestFit="1" customWidth="1"/>
    <col min="12528" max="12528" width="11.85546875" style="32" bestFit="1" customWidth="1"/>
    <col min="12529" max="12529" width="15.42578125" style="32" bestFit="1" customWidth="1"/>
    <col min="12530" max="12530" width="9.42578125" style="32" bestFit="1" customWidth="1"/>
    <col min="12531" max="12531" width="15.42578125" style="32" bestFit="1" customWidth="1"/>
    <col min="12532" max="12532" width="9.42578125" style="32" bestFit="1" customWidth="1"/>
    <col min="12533" max="12776" width="9.140625" style="32"/>
    <col min="12777" max="12777" width="15.85546875" style="32" customWidth="1"/>
    <col min="12778" max="12778" width="57.5703125" style="32" customWidth="1"/>
    <col min="12779" max="12779" width="20.140625" style="32" customWidth="1"/>
    <col min="12780" max="12781" width="17.5703125" style="32" bestFit="1" customWidth="1"/>
    <col min="12782" max="12782" width="16.42578125" style="32" bestFit="1" customWidth="1"/>
    <col min="12783" max="12783" width="15.5703125" style="32" bestFit="1" customWidth="1"/>
    <col min="12784" max="12784" width="11.85546875" style="32" bestFit="1" customWidth="1"/>
    <col min="12785" max="12785" width="15.42578125" style="32" bestFit="1" customWidth="1"/>
    <col min="12786" max="12786" width="9.42578125" style="32" bestFit="1" customWidth="1"/>
    <col min="12787" max="12787" width="15.42578125" style="32" bestFit="1" customWidth="1"/>
    <col min="12788" max="12788" width="9.42578125" style="32" bestFit="1" customWidth="1"/>
    <col min="12789" max="13032" width="9.140625" style="32"/>
    <col min="13033" max="13033" width="15.85546875" style="32" customWidth="1"/>
    <col min="13034" max="13034" width="57.5703125" style="32" customWidth="1"/>
    <col min="13035" max="13035" width="20.140625" style="32" customWidth="1"/>
    <col min="13036" max="13037" width="17.5703125" style="32" bestFit="1" customWidth="1"/>
    <col min="13038" max="13038" width="16.42578125" style="32" bestFit="1" customWidth="1"/>
    <col min="13039" max="13039" width="15.5703125" style="32" bestFit="1" customWidth="1"/>
    <col min="13040" max="13040" width="11.85546875" style="32" bestFit="1" customWidth="1"/>
    <col min="13041" max="13041" width="15.42578125" style="32" bestFit="1" customWidth="1"/>
    <col min="13042" max="13042" width="9.42578125" style="32" bestFit="1" customWidth="1"/>
    <col min="13043" max="13043" width="15.42578125" style="32" bestFit="1" customWidth="1"/>
    <col min="13044" max="13044" width="9.42578125" style="32" bestFit="1" customWidth="1"/>
    <col min="13045" max="13288" width="9.140625" style="32"/>
    <col min="13289" max="13289" width="15.85546875" style="32" customWidth="1"/>
    <col min="13290" max="13290" width="57.5703125" style="32" customWidth="1"/>
    <col min="13291" max="13291" width="20.140625" style="32" customWidth="1"/>
    <col min="13292" max="13293" width="17.5703125" style="32" bestFit="1" customWidth="1"/>
    <col min="13294" max="13294" width="16.42578125" style="32" bestFit="1" customWidth="1"/>
    <col min="13295" max="13295" width="15.5703125" style="32" bestFit="1" customWidth="1"/>
    <col min="13296" max="13296" width="11.85546875" style="32" bestFit="1" customWidth="1"/>
    <col min="13297" max="13297" width="15.42578125" style="32" bestFit="1" customWidth="1"/>
    <col min="13298" max="13298" width="9.42578125" style="32" bestFit="1" customWidth="1"/>
    <col min="13299" max="13299" width="15.42578125" style="32" bestFit="1" customWidth="1"/>
    <col min="13300" max="13300" width="9.42578125" style="32" bestFit="1" customWidth="1"/>
    <col min="13301" max="13544" width="9.140625" style="32"/>
    <col min="13545" max="13545" width="15.85546875" style="32" customWidth="1"/>
    <col min="13546" max="13546" width="57.5703125" style="32" customWidth="1"/>
    <col min="13547" max="13547" width="20.140625" style="32" customWidth="1"/>
    <col min="13548" max="13549" width="17.5703125" style="32" bestFit="1" customWidth="1"/>
    <col min="13550" max="13550" width="16.42578125" style="32" bestFit="1" customWidth="1"/>
    <col min="13551" max="13551" width="15.5703125" style="32" bestFit="1" customWidth="1"/>
    <col min="13552" max="13552" width="11.85546875" style="32" bestFit="1" customWidth="1"/>
    <col min="13553" max="13553" width="15.42578125" style="32" bestFit="1" customWidth="1"/>
    <col min="13554" max="13554" width="9.42578125" style="32" bestFit="1" customWidth="1"/>
    <col min="13555" max="13555" width="15.42578125" style="32" bestFit="1" customWidth="1"/>
    <col min="13556" max="13556" width="9.42578125" style="32" bestFit="1" customWidth="1"/>
    <col min="13557" max="13800" width="9.140625" style="32"/>
    <col min="13801" max="13801" width="15.85546875" style="32" customWidth="1"/>
    <col min="13802" max="13802" width="57.5703125" style="32" customWidth="1"/>
    <col min="13803" max="13803" width="20.140625" style="32" customWidth="1"/>
    <col min="13804" max="13805" width="17.5703125" style="32" bestFit="1" customWidth="1"/>
    <col min="13806" max="13806" width="16.42578125" style="32" bestFit="1" customWidth="1"/>
    <col min="13807" max="13807" width="15.5703125" style="32" bestFit="1" customWidth="1"/>
    <col min="13808" max="13808" width="11.85546875" style="32" bestFit="1" customWidth="1"/>
    <col min="13809" max="13809" width="15.42578125" style="32" bestFit="1" customWidth="1"/>
    <col min="13810" max="13810" width="9.42578125" style="32" bestFit="1" customWidth="1"/>
    <col min="13811" max="13811" width="15.42578125" style="32" bestFit="1" customWidth="1"/>
    <col min="13812" max="13812" width="9.42578125" style="32" bestFit="1" customWidth="1"/>
    <col min="13813" max="14056" width="9.140625" style="32"/>
    <col min="14057" max="14057" width="15.85546875" style="32" customWidth="1"/>
    <col min="14058" max="14058" width="57.5703125" style="32" customWidth="1"/>
    <col min="14059" max="14059" width="20.140625" style="32" customWidth="1"/>
    <col min="14060" max="14061" width="17.5703125" style="32" bestFit="1" customWidth="1"/>
    <col min="14062" max="14062" width="16.42578125" style="32" bestFit="1" customWidth="1"/>
    <col min="14063" max="14063" width="15.5703125" style="32" bestFit="1" customWidth="1"/>
    <col min="14064" max="14064" width="11.85546875" style="32" bestFit="1" customWidth="1"/>
    <col min="14065" max="14065" width="15.42578125" style="32" bestFit="1" customWidth="1"/>
    <col min="14066" max="14066" width="9.42578125" style="32" bestFit="1" customWidth="1"/>
    <col min="14067" max="14067" width="15.42578125" style="32" bestFit="1" customWidth="1"/>
    <col min="14068" max="14068" width="9.42578125" style="32" bestFit="1" customWidth="1"/>
    <col min="14069" max="14312" width="9.140625" style="32"/>
    <col min="14313" max="14313" width="15.85546875" style="32" customWidth="1"/>
    <col min="14314" max="14314" width="57.5703125" style="32" customWidth="1"/>
    <col min="14315" max="14315" width="20.140625" style="32" customWidth="1"/>
    <col min="14316" max="14317" width="17.5703125" style="32" bestFit="1" customWidth="1"/>
    <col min="14318" max="14318" width="16.42578125" style="32" bestFit="1" customWidth="1"/>
    <col min="14319" max="14319" width="15.5703125" style="32" bestFit="1" customWidth="1"/>
    <col min="14320" max="14320" width="11.85546875" style="32" bestFit="1" customWidth="1"/>
    <col min="14321" max="14321" width="15.42578125" style="32" bestFit="1" customWidth="1"/>
    <col min="14322" max="14322" width="9.42578125" style="32" bestFit="1" customWidth="1"/>
    <col min="14323" max="14323" width="15.42578125" style="32" bestFit="1" customWidth="1"/>
    <col min="14324" max="14324" width="9.42578125" style="32" bestFit="1" customWidth="1"/>
    <col min="14325" max="14568" width="9.140625" style="32"/>
    <col min="14569" max="14569" width="15.85546875" style="32" customWidth="1"/>
    <col min="14570" max="14570" width="57.5703125" style="32" customWidth="1"/>
    <col min="14571" max="14571" width="20.140625" style="32" customWidth="1"/>
    <col min="14572" max="14573" width="17.5703125" style="32" bestFit="1" customWidth="1"/>
    <col min="14574" max="14574" width="16.42578125" style="32" bestFit="1" customWidth="1"/>
    <col min="14575" max="14575" width="15.5703125" style="32" bestFit="1" customWidth="1"/>
    <col min="14576" max="14576" width="11.85546875" style="32" bestFit="1" customWidth="1"/>
    <col min="14577" max="14577" width="15.42578125" style="32" bestFit="1" customWidth="1"/>
    <col min="14578" max="14578" width="9.42578125" style="32" bestFit="1" customWidth="1"/>
    <col min="14579" max="14579" width="15.42578125" style="32" bestFit="1" customWidth="1"/>
    <col min="14580" max="14580" width="9.42578125" style="32" bestFit="1" customWidth="1"/>
    <col min="14581" max="14824" width="9.140625" style="32"/>
    <col min="14825" max="14825" width="15.85546875" style="32" customWidth="1"/>
    <col min="14826" max="14826" width="57.5703125" style="32" customWidth="1"/>
    <col min="14827" max="14827" width="20.140625" style="32" customWidth="1"/>
    <col min="14828" max="14829" width="17.5703125" style="32" bestFit="1" customWidth="1"/>
    <col min="14830" max="14830" width="16.42578125" style="32" bestFit="1" customWidth="1"/>
    <col min="14831" max="14831" width="15.5703125" style="32" bestFit="1" customWidth="1"/>
    <col min="14832" max="14832" width="11.85546875" style="32" bestFit="1" customWidth="1"/>
    <col min="14833" max="14833" width="15.42578125" style="32" bestFit="1" customWidth="1"/>
    <col min="14834" max="14834" width="9.42578125" style="32" bestFit="1" customWidth="1"/>
    <col min="14835" max="14835" width="15.42578125" style="32" bestFit="1" customWidth="1"/>
    <col min="14836" max="14836" width="9.42578125" style="32" bestFit="1" customWidth="1"/>
    <col min="14837" max="15080" width="9.140625" style="32"/>
    <col min="15081" max="15081" width="15.85546875" style="32" customWidth="1"/>
    <col min="15082" max="15082" width="57.5703125" style="32" customWidth="1"/>
    <col min="15083" max="15083" width="20.140625" style="32" customWidth="1"/>
    <col min="15084" max="15085" width="17.5703125" style="32" bestFit="1" customWidth="1"/>
    <col min="15086" max="15086" width="16.42578125" style="32" bestFit="1" customWidth="1"/>
    <col min="15087" max="15087" width="15.5703125" style="32" bestFit="1" customWidth="1"/>
    <col min="15088" max="15088" width="11.85546875" style="32" bestFit="1" customWidth="1"/>
    <col min="15089" max="15089" width="15.42578125" style="32" bestFit="1" customWidth="1"/>
    <col min="15090" max="15090" width="9.42578125" style="32" bestFit="1" customWidth="1"/>
    <col min="15091" max="15091" width="15.42578125" style="32" bestFit="1" customWidth="1"/>
    <col min="15092" max="15092" width="9.42578125" style="32" bestFit="1" customWidth="1"/>
    <col min="15093" max="15336" width="9.140625" style="32"/>
    <col min="15337" max="15337" width="15.85546875" style="32" customWidth="1"/>
    <col min="15338" max="15338" width="57.5703125" style="32" customWidth="1"/>
    <col min="15339" max="15339" width="20.140625" style="32" customWidth="1"/>
    <col min="15340" max="15341" width="17.5703125" style="32" bestFit="1" customWidth="1"/>
    <col min="15342" max="15342" width="16.42578125" style="32" bestFit="1" customWidth="1"/>
    <col min="15343" max="15343" width="15.5703125" style="32" bestFit="1" customWidth="1"/>
    <col min="15344" max="15344" width="11.85546875" style="32" bestFit="1" customWidth="1"/>
    <col min="15345" max="15345" width="15.42578125" style="32" bestFit="1" customWidth="1"/>
    <col min="15346" max="15346" width="9.42578125" style="32" bestFit="1" customWidth="1"/>
    <col min="15347" max="15347" width="15.42578125" style="32" bestFit="1" customWidth="1"/>
    <col min="15348" max="15348" width="9.42578125" style="32" bestFit="1" customWidth="1"/>
    <col min="15349" max="15592" width="9.140625" style="32"/>
    <col min="15593" max="15593" width="15.85546875" style="32" customWidth="1"/>
    <col min="15594" max="15594" width="57.5703125" style="32" customWidth="1"/>
    <col min="15595" max="15595" width="20.140625" style="32" customWidth="1"/>
    <col min="15596" max="15597" width="17.5703125" style="32" bestFit="1" customWidth="1"/>
    <col min="15598" max="15598" width="16.42578125" style="32" bestFit="1" customWidth="1"/>
    <col min="15599" max="15599" width="15.5703125" style="32" bestFit="1" customWidth="1"/>
    <col min="15600" max="15600" width="11.85546875" style="32" bestFit="1" customWidth="1"/>
    <col min="15601" max="15601" width="15.42578125" style="32" bestFit="1" customWidth="1"/>
    <col min="15602" max="15602" width="9.42578125" style="32" bestFit="1" customWidth="1"/>
    <col min="15603" max="15603" width="15.42578125" style="32" bestFit="1" customWidth="1"/>
    <col min="15604" max="15604" width="9.42578125" style="32" bestFit="1" customWidth="1"/>
    <col min="15605" max="15848" width="9.140625" style="32"/>
    <col min="15849" max="15849" width="15.85546875" style="32" customWidth="1"/>
    <col min="15850" max="15850" width="57.5703125" style="32" customWidth="1"/>
    <col min="15851" max="15851" width="20.140625" style="32" customWidth="1"/>
    <col min="15852" max="15853" width="17.5703125" style="32" bestFit="1" customWidth="1"/>
    <col min="15854" max="15854" width="16.42578125" style="32" bestFit="1" customWidth="1"/>
    <col min="15855" max="15855" width="15.5703125" style="32" bestFit="1" customWidth="1"/>
    <col min="15856" max="15856" width="11.85546875" style="32" bestFit="1" customWidth="1"/>
    <col min="15857" max="15857" width="15.42578125" style="32" bestFit="1" customWidth="1"/>
    <col min="15858" max="15858" width="9.42578125" style="32" bestFit="1" customWidth="1"/>
    <col min="15859" max="15859" width="15.42578125" style="32" bestFit="1" customWidth="1"/>
    <col min="15860" max="15860" width="9.42578125" style="32" bestFit="1" customWidth="1"/>
    <col min="15861" max="16104" width="9.140625" style="32"/>
    <col min="16105" max="16105" width="15.85546875" style="32" customWidth="1"/>
    <col min="16106" max="16106" width="57.5703125" style="32" customWidth="1"/>
    <col min="16107" max="16107" width="20.140625" style="32" customWidth="1"/>
    <col min="16108" max="16109" width="17.5703125" style="32" bestFit="1" customWidth="1"/>
    <col min="16110" max="16110" width="16.42578125" style="32" bestFit="1" customWidth="1"/>
    <col min="16111" max="16111" width="15.5703125" style="32" bestFit="1" customWidth="1"/>
    <col min="16112" max="16112" width="11.85546875" style="32" bestFit="1" customWidth="1"/>
    <col min="16113" max="16113" width="15.42578125" style="32" bestFit="1" customWidth="1"/>
    <col min="16114" max="16114" width="9.42578125" style="32" bestFit="1" customWidth="1"/>
    <col min="16115" max="16115" width="15.42578125" style="32" bestFit="1" customWidth="1"/>
    <col min="16116" max="16116" width="9.42578125" style="32" bestFit="1" customWidth="1"/>
    <col min="16117" max="16384" width="9.140625" style="32"/>
  </cols>
  <sheetData>
    <row r="1" spans="1:9" ht="15.75">
      <c r="A1" s="320" t="s">
        <v>0</v>
      </c>
      <c r="B1" s="320"/>
      <c r="C1" s="320"/>
      <c r="D1" s="320"/>
      <c r="E1" s="320"/>
      <c r="F1" s="320"/>
      <c r="G1" s="320"/>
      <c r="H1" s="320"/>
    </row>
    <row r="2" spans="1:9" ht="18">
      <c r="A2" s="39"/>
      <c r="B2" s="39"/>
      <c r="C2" s="240"/>
      <c r="D2" s="228"/>
      <c r="E2" s="228"/>
      <c r="F2" s="228"/>
      <c r="G2" s="229"/>
      <c r="H2" s="230"/>
    </row>
    <row r="3" spans="1:9" ht="15.75" customHeight="1">
      <c r="A3" s="320" t="s">
        <v>23</v>
      </c>
      <c r="B3" s="320"/>
      <c r="C3" s="320"/>
      <c r="D3" s="320"/>
      <c r="E3" s="320"/>
      <c r="F3" s="320"/>
      <c r="G3" s="320"/>
      <c r="H3" s="320"/>
    </row>
    <row r="4" spans="1:9" ht="18">
      <c r="A4" s="39"/>
      <c r="B4" s="39"/>
      <c r="C4" s="240"/>
      <c r="D4" s="228"/>
      <c r="E4" s="228"/>
      <c r="F4" s="228"/>
      <c r="G4" s="229"/>
      <c r="H4" s="230"/>
    </row>
    <row r="5" spans="1:9" ht="15.75" customHeight="1">
      <c r="A5" s="320" t="s">
        <v>24</v>
      </c>
      <c r="B5" s="320"/>
      <c r="C5" s="320"/>
      <c r="D5" s="320"/>
      <c r="E5" s="320"/>
      <c r="F5" s="320"/>
      <c r="G5" s="320"/>
      <c r="H5" s="320"/>
    </row>
    <row r="6" spans="1:9" ht="18">
      <c r="A6" s="39"/>
      <c r="B6" s="39"/>
      <c r="C6" s="240"/>
      <c r="D6" s="228"/>
      <c r="E6" s="228" t="s">
        <v>583</v>
      </c>
      <c r="F6" s="228" t="s">
        <v>584</v>
      </c>
      <c r="G6" s="229"/>
      <c r="H6" s="230"/>
    </row>
    <row r="7" spans="1:9" s="33" customFormat="1" ht="48.75" customHeight="1">
      <c r="A7" s="319" t="s">
        <v>3</v>
      </c>
      <c r="B7" s="319"/>
      <c r="C7" s="241" t="s">
        <v>569</v>
      </c>
      <c r="D7" s="231" t="s">
        <v>575</v>
      </c>
      <c r="E7" s="231" t="s">
        <v>576</v>
      </c>
      <c r="F7" s="231" t="s">
        <v>577</v>
      </c>
      <c r="G7" s="232" t="s">
        <v>260</v>
      </c>
      <c r="H7" s="232" t="s">
        <v>261</v>
      </c>
    </row>
    <row r="8" spans="1:9" s="34" customFormat="1">
      <c r="A8" s="318">
        <v>1</v>
      </c>
      <c r="B8" s="318"/>
      <c r="C8" s="242">
        <v>2</v>
      </c>
      <c r="D8" s="233">
        <v>3</v>
      </c>
      <c r="E8" s="233">
        <v>4</v>
      </c>
      <c r="F8" s="233">
        <v>5</v>
      </c>
      <c r="G8" s="234">
        <v>6</v>
      </c>
      <c r="H8" s="234">
        <v>7</v>
      </c>
    </row>
    <row r="9" spans="1:9" ht="15" customHeight="1" thickBot="1">
      <c r="A9" s="93" t="s">
        <v>27</v>
      </c>
      <c r="B9" s="93" t="s">
        <v>26</v>
      </c>
      <c r="C9" s="243" t="s">
        <v>28</v>
      </c>
      <c r="D9" s="235" t="s">
        <v>28</v>
      </c>
      <c r="E9" s="235" t="s">
        <v>28</v>
      </c>
      <c r="F9" s="235"/>
      <c r="G9" s="236" t="s">
        <v>26</v>
      </c>
      <c r="H9" s="236" t="s">
        <v>26</v>
      </c>
    </row>
    <row r="10" spans="1:9" s="34" customFormat="1" ht="48" customHeight="1" thickBot="1">
      <c r="A10" s="247"/>
      <c r="B10" s="248" t="s">
        <v>25</v>
      </c>
      <c r="C10" s="249">
        <f>+C11+C70</f>
        <v>2457006.2399999998</v>
      </c>
      <c r="D10" s="249">
        <f>+D11+D70</f>
        <v>5577105</v>
      </c>
      <c r="E10" s="249">
        <f t="shared" ref="E10" si="0">+E11+E70</f>
        <v>5577105</v>
      </c>
      <c r="F10" s="249">
        <f>+F11+F70</f>
        <v>2298128.7199999997</v>
      </c>
      <c r="G10" s="249">
        <f>+F10/C10*100</f>
        <v>93.533694892040643</v>
      </c>
      <c r="H10" s="250">
        <f>+F10/E10*100</f>
        <v>41.206481140304867</v>
      </c>
      <c r="I10" s="223"/>
    </row>
    <row r="11" spans="1:9">
      <c r="A11" s="151" t="s">
        <v>30</v>
      </c>
      <c r="B11" s="152" t="s">
        <v>31</v>
      </c>
      <c r="C11" s="153">
        <f>+C12+C34+C45+C51+C58+C65</f>
        <v>2455266.2399999998</v>
      </c>
      <c r="D11" s="153">
        <f>+D12+D34+D45+D51+D58+D65</f>
        <v>5576105</v>
      </c>
      <c r="E11" s="153">
        <v>5576105</v>
      </c>
      <c r="F11" s="153">
        <f>+F12+F34+F45+F51+F58+F65</f>
        <v>2298128.7199999997</v>
      </c>
      <c r="G11" s="237">
        <f>+F11/C11*100</f>
        <v>93.599980424118883</v>
      </c>
      <c r="H11" s="237">
        <f>+F11/E11*100</f>
        <v>41.21387097265923</v>
      </c>
    </row>
    <row r="12" spans="1:9" ht="38.25">
      <c r="A12" s="140" t="s">
        <v>33</v>
      </c>
      <c r="B12" s="141" t="s">
        <v>34</v>
      </c>
      <c r="C12" s="245">
        <v>211572.36</v>
      </c>
      <c r="D12" s="171">
        <f>+D13+D15+D29</f>
        <v>154700</v>
      </c>
      <c r="E12" s="171">
        <v>154700</v>
      </c>
      <c r="F12" s="253">
        <v>61565.95</v>
      </c>
      <c r="G12" s="137">
        <f>+F12/C12*100</f>
        <v>29.09924056242507</v>
      </c>
      <c r="H12" s="238">
        <f>+F12/E12*100</f>
        <v>39.796994182288294</v>
      </c>
      <c r="I12" s="36">
        <f>+F15+F29</f>
        <v>61565.95</v>
      </c>
    </row>
    <row r="13" spans="1:9">
      <c r="A13" s="138" t="s">
        <v>262</v>
      </c>
      <c r="B13" s="139" t="s">
        <v>263</v>
      </c>
      <c r="C13" s="245">
        <v>0</v>
      </c>
      <c r="D13" s="171">
        <f>+D14</f>
        <v>0</v>
      </c>
      <c r="E13" s="171">
        <v>0</v>
      </c>
      <c r="F13" s="253">
        <v>0</v>
      </c>
      <c r="G13" s="137">
        <v>0</v>
      </c>
      <c r="H13" s="238"/>
    </row>
    <row r="14" spans="1:9" ht="25.5">
      <c r="A14" s="41" t="s">
        <v>264</v>
      </c>
      <c r="B14" s="40" t="s">
        <v>265</v>
      </c>
      <c r="C14" s="254"/>
      <c r="D14" s="225"/>
      <c r="E14" s="225"/>
      <c r="F14" s="255"/>
      <c r="G14" s="135">
        <v>0</v>
      </c>
      <c r="H14" s="238"/>
    </row>
    <row r="15" spans="1:9" ht="38.25">
      <c r="A15" s="138" t="s">
        <v>35</v>
      </c>
      <c r="B15" s="139" t="s">
        <v>36</v>
      </c>
      <c r="C15" s="171">
        <f>+C16+C17+C18+C19</f>
        <v>178851.55</v>
      </c>
      <c r="D15" s="171">
        <f>+D16+D17+D18+D19</f>
        <v>152000</v>
      </c>
      <c r="E15" s="171">
        <v>152000</v>
      </c>
      <c r="F15" s="253">
        <v>54875.95</v>
      </c>
      <c r="G15" s="137">
        <f>+F15/C15*100</f>
        <v>30.682401130993831</v>
      </c>
      <c r="H15" s="238">
        <f>+F15/E15*100</f>
        <v>36.102598684210527</v>
      </c>
      <c r="I15" s="36"/>
    </row>
    <row r="16" spans="1:9" ht="25.5">
      <c r="A16" s="41" t="s">
        <v>266</v>
      </c>
      <c r="B16" s="40" t="s">
        <v>267</v>
      </c>
      <c r="C16" s="254"/>
      <c r="D16" s="225">
        <v>2000</v>
      </c>
      <c r="E16" s="225">
        <v>2000</v>
      </c>
      <c r="F16" s="255">
        <v>7500</v>
      </c>
      <c r="G16" s="135">
        <v>0</v>
      </c>
      <c r="H16" s="238"/>
    </row>
    <row r="17" spans="1:9" ht="25.5">
      <c r="A17" s="41" t="s">
        <v>268</v>
      </c>
      <c r="B17" s="40" t="s">
        <v>269</v>
      </c>
      <c r="C17" s="256"/>
      <c r="D17" s="225"/>
      <c r="E17" s="225"/>
      <c r="F17" s="257"/>
      <c r="G17" s="134">
        <v>0</v>
      </c>
      <c r="H17" s="238"/>
    </row>
    <row r="18" spans="1:9" ht="25.5">
      <c r="A18" s="41" t="s">
        <v>37</v>
      </c>
      <c r="B18" s="40" t="s">
        <v>38</v>
      </c>
      <c r="C18" s="254">
        <v>178851.55</v>
      </c>
      <c r="D18" s="225">
        <v>150000</v>
      </c>
      <c r="E18" s="225">
        <v>150000</v>
      </c>
      <c r="F18" s="255">
        <v>47375.95</v>
      </c>
      <c r="G18" s="135">
        <f>+F18/C18</f>
        <v>0.26488979268001872</v>
      </c>
      <c r="H18" s="238"/>
      <c r="I18" s="36"/>
    </row>
    <row r="19" spans="1:9" ht="25.5">
      <c r="A19" s="41" t="s">
        <v>39</v>
      </c>
      <c r="B19" s="40" t="s">
        <v>40</v>
      </c>
      <c r="C19" s="254"/>
      <c r="D19" s="225"/>
      <c r="E19" s="225"/>
      <c r="F19" s="255"/>
      <c r="G19" s="135">
        <v>0</v>
      </c>
      <c r="H19" s="238"/>
    </row>
    <row r="20" spans="1:9" ht="25.5">
      <c r="A20" s="138" t="s">
        <v>270</v>
      </c>
      <c r="B20" s="139" t="s">
        <v>271</v>
      </c>
      <c r="C20" s="245">
        <v>0</v>
      </c>
      <c r="D20" s="171">
        <v>0</v>
      </c>
      <c r="E20" s="171">
        <v>0</v>
      </c>
      <c r="F20" s="253">
        <v>0</v>
      </c>
      <c r="G20" s="137">
        <v>0</v>
      </c>
      <c r="H20" s="238"/>
    </row>
    <row r="21" spans="1:9" ht="38.25">
      <c r="A21" s="41" t="s">
        <v>272</v>
      </c>
      <c r="B21" s="40" t="s">
        <v>273</v>
      </c>
      <c r="C21" s="254"/>
      <c r="D21" s="225"/>
      <c r="E21" s="225"/>
      <c r="F21" s="255"/>
      <c r="G21" s="135">
        <v>0</v>
      </c>
      <c r="H21" s="238"/>
    </row>
    <row r="22" spans="1:9" ht="38.25">
      <c r="A22" s="41" t="s">
        <v>274</v>
      </c>
      <c r="B22" s="40" t="s">
        <v>275</v>
      </c>
      <c r="C22" s="256"/>
      <c r="D22" s="225"/>
      <c r="E22" s="225"/>
      <c r="F22" s="255"/>
      <c r="G22" s="134">
        <v>0</v>
      </c>
      <c r="H22" s="238"/>
    </row>
    <row r="23" spans="1:9" ht="38.25">
      <c r="A23" s="138" t="s">
        <v>276</v>
      </c>
      <c r="B23" s="139" t="s">
        <v>277</v>
      </c>
      <c r="C23" s="245">
        <v>0</v>
      </c>
      <c r="D23" s="171">
        <v>0</v>
      </c>
      <c r="E23" s="171">
        <v>0</v>
      </c>
      <c r="F23" s="253">
        <v>0</v>
      </c>
      <c r="G23" s="137">
        <v>0</v>
      </c>
      <c r="H23" s="238"/>
    </row>
    <row r="24" spans="1:9" ht="51">
      <c r="A24" s="41" t="s">
        <v>278</v>
      </c>
      <c r="B24" s="40" t="s">
        <v>279</v>
      </c>
      <c r="C24" s="254"/>
      <c r="D24" s="225"/>
      <c r="E24" s="225"/>
      <c r="F24" s="255"/>
      <c r="G24" s="135"/>
      <c r="H24" s="238"/>
    </row>
    <row r="25" spans="1:9" ht="51">
      <c r="A25" s="41" t="s">
        <v>280</v>
      </c>
      <c r="B25" s="40" t="s">
        <v>281</v>
      </c>
      <c r="C25" s="254"/>
      <c r="D25" s="225"/>
      <c r="E25" s="225"/>
      <c r="F25" s="255"/>
      <c r="G25" s="135">
        <v>0</v>
      </c>
      <c r="H25" s="238"/>
    </row>
    <row r="26" spans="1:9" ht="38.25">
      <c r="A26" s="138" t="s">
        <v>282</v>
      </c>
      <c r="B26" s="139" t="s">
        <v>283</v>
      </c>
      <c r="C26" s="245">
        <v>10708.93</v>
      </c>
      <c r="D26" s="171">
        <v>0</v>
      </c>
      <c r="E26" s="171">
        <v>0</v>
      </c>
      <c r="F26" s="171">
        <v>0</v>
      </c>
      <c r="G26" s="137"/>
      <c r="H26" s="238"/>
    </row>
    <row r="27" spans="1:9" ht="38.25">
      <c r="A27" s="41" t="s">
        <v>284</v>
      </c>
      <c r="B27" s="40" t="s">
        <v>285</v>
      </c>
      <c r="C27" s="254">
        <v>10708.93</v>
      </c>
      <c r="D27" s="225">
        <v>0</v>
      </c>
      <c r="E27" s="225">
        <v>0</v>
      </c>
      <c r="F27" s="255">
        <v>0</v>
      </c>
      <c r="G27" s="135">
        <v>0</v>
      </c>
      <c r="H27" s="238"/>
      <c r="I27" s="36"/>
    </row>
    <row r="28" spans="1:9" ht="51">
      <c r="A28" s="41" t="s">
        <v>286</v>
      </c>
      <c r="B28" s="40" t="s">
        <v>287</v>
      </c>
      <c r="C28" s="254"/>
      <c r="D28" s="225"/>
      <c r="E28" s="225"/>
      <c r="F28" s="255"/>
      <c r="G28" s="135">
        <v>0</v>
      </c>
      <c r="H28" s="238"/>
    </row>
    <row r="29" spans="1:9" ht="38.25">
      <c r="A29" s="138" t="s">
        <v>288</v>
      </c>
      <c r="B29" s="139" t="s">
        <v>196</v>
      </c>
      <c r="C29" s="171">
        <f>SUM(C30:C33)</f>
        <v>22011.88</v>
      </c>
      <c r="D29" s="171">
        <f>SUM(D30:D33)</f>
        <v>2700</v>
      </c>
      <c r="E29" s="171">
        <v>2700</v>
      </c>
      <c r="F29" s="171">
        <v>6690</v>
      </c>
      <c r="G29" s="137">
        <f>+F29/C29*100</f>
        <v>30.392678862505157</v>
      </c>
      <c r="H29" s="238">
        <f>+F29/E29*100</f>
        <v>247.77777777777777</v>
      </c>
    </row>
    <row r="30" spans="1:9" ht="38.25">
      <c r="A30" s="41" t="s">
        <v>289</v>
      </c>
      <c r="B30" s="131" t="s">
        <v>198</v>
      </c>
      <c r="C30" s="254">
        <v>22011.88</v>
      </c>
      <c r="D30" s="225">
        <v>2700</v>
      </c>
      <c r="E30" s="225">
        <v>2700</v>
      </c>
      <c r="F30" s="255">
        <v>600</v>
      </c>
      <c r="G30" s="135"/>
      <c r="H30" s="238"/>
      <c r="I30" s="36"/>
    </row>
    <row r="31" spans="1:9" ht="38.25">
      <c r="A31" s="41" t="s">
        <v>290</v>
      </c>
      <c r="B31" s="40" t="s">
        <v>200</v>
      </c>
      <c r="C31" s="254"/>
      <c r="D31" s="225"/>
      <c r="E31" s="225"/>
      <c r="F31" s="255"/>
      <c r="G31" s="135">
        <v>0</v>
      </c>
      <c r="H31" s="238"/>
    </row>
    <row r="32" spans="1:9" ht="51">
      <c r="A32" s="41" t="s">
        <v>291</v>
      </c>
      <c r="B32" s="40" t="s">
        <v>292</v>
      </c>
      <c r="C32" s="254"/>
      <c r="D32" s="225"/>
      <c r="E32" s="225"/>
      <c r="F32" s="255">
        <v>6090</v>
      </c>
      <c r="G32" s="135"/>
      <c r="H32" s="137"/>
    </row>
    <row r="33" spans="1:9" ht="51">
      <c r="A33" s="41" t="s">
        <v>293</v>
      </c>
      <c r="B33" s="40" t="s">
        <v>202</v>
      </c>
      <c r="C33" s="254"/>
      <c r="D33" s="225"/>
      <c r="E33" s="225"/>
      <c r="F33" s="255"/>
      <c r="G33" s="135"/>
      <c r="H33" s="137"/>
    </row>
    <row r="34" spans="1:9">
      <c r="A34" s="140" t="s">
        <v>41</v>
      </c>
      <c r="B34" s="141" t="s">
        <v>42</v>
      </c>
      <c r="C34" s="171">
        <f>+C35+C42</f>
        <v>7476.8499999999995</v>
      </c>
      <c r="D34" s="171">
        <f>+D35+D42</f>
        <v>23000</v>
      </c>
      <c r="E34" s="171">
        <v>23000</v>
      </c>
      <c r="F34" s="253">
        <v>10955.96</v>
      </c>
      <c r="G34" s="137">
        <f>+F34/C34*100</f>
        <v>146.53176137009569</v>
      </c>
      <c r="H34" s="238">
        <f>+F34/E34*100</f>
        <v>47.634608695652169</v>
      </c>
      <c r="I34" s="36"/>
    </row>
    <row r="35" spans="1:9" ht="25.5">
      <c r="A35" s="138" t="s">
        <v>43</v>
      </c>
      <c r="B35" s="139" t="s">
        <v>44</v>
      </c>
      <c r="C35" s="171">
        <f>+C36</f>
        <v>5569.4</v>
      </c>
      <c r="D35" s="171">
        <f>+D36</f>
        <v>15000</v>
      </c>
      <c r="E35" s="171">
        <v>15000</v>
      </c>
      <c r="F35" s="253">
        <v>6827.9599999999991</v>
      </c>
      <c r="G35" s="137">
        <f>+F35/C35*100</f>
        <v>122.59776636621538</v>
      </c>
      <c r="H35" s="238">
        <f>+F35/E35*100</f>
        <v>45.519733333333328</v>
      </c>
    </row>
    <row r="36" spans="1:9" ht="25.5">
      <c r="A36" s="41" t="s">
        <v>294</v>
      </c>
      <c r="B36" s="40" t="s">
        <v>295</v>
      </c>
      <c r="C36" s="254">
        <v>5569.4</v>
      </c>
      <c r="D36" s="225">
        <v>15000</v>
      </c>
      <c r="E36" s="225">
        <v>15000</v>
      </c>
      <c r="F36" s="255">
        <v>6827.9599999999991</v>
      </c>
      <c r="G36" s="135"/>
      <c r="H36" s="137"/>
    </row>
    <row r="37" spans="1:9">
      <c r="A37" s="41" t="s">
        <v>296</v>
      </c>
      <c r="B37" s="40" t="s">
        <v>297</v>
      </c>
      <c r="C37" s="254"/>
      <c r="D37" s="225"/>
      <c r="E37" s="225"/>
      <c r="F37" s="255"/>
      <c r="G37" s="135"/>
      <c r="H37" s="137"/>
    </row>
    <row r="38" spans="1:9" ht="38.25">
      <c r="A38" s="41" t="s">
        <v>298</v>
      </c>
      <c r="B38" s="40" t="s">
        <v>299</v>
      </c>
      <c r="C38" s="254"/>
      <c r="D38" s="225"/>
      <c r="E38" s="225"/>
      <c r="F38" s="255"/>
      <c r="G38" s="135"/>
      <c r="H38" s="137"/>
    </row>
    <row r="39" spans="1:9">
      <c r="A39" s="41" t="s">
        <v>300</v>
      </c>
      <c r="B39" s="40" t="s">
        <v>301</v>
      </c>
      <c r="C39" s="254"/>
      <c r="D39" s="225"/>
      <c r="E39" s="225"/>
      <c r="F39" s="255"/>
      <c r="G39" s="135"/>
      <c r="H39" s="137"/>
    </row>
    <row r="40" spans="1:9" ht="51">
      <c r="A40" s="41" t="s">
        <v>45</v>
      </c>
      <c r="B40" s="40" t="s">
        <v>46</v>
      </c>
      <c r="C40" s="254"/>
      <c r="D40" s="225"/>
      <c r="E40" s="225"/>
      <c r="F40" s="255"/>
      <c r="G40" s="135"/>
      <c r="H40" s="137"/>
    </row>
    <row r="41" spans="1:9" ht="25.5">
      <c r="A41" s="41" t="s">
        <v>302</v>
      </c>
      <c r="B41" s="40" t="s">
        <v>303</v>
      </c>
      <c r="C41" s="254"/>
      <c r="D41" s="225"/>
      <c r="E41" s="225"/>
      <c r="F41" s="255"/>
      <c r="G41" s="135"/>
      <c r="H41" s="137"/>
    </row>
    <row r="42" spans="1:9" ht="25.5">
      <c r="A42" s="138" t="s">
        <v>304</v>
      </c>
      <c r="B42" s="139" t="s">
        <v>305</v>
      </c>
      <c r="C42" s="171">
        <f>+C44</f>
        <v>1907.45</v>
      </c>
      <c r="D42" s="171">
        <f>+D44</f>
        <v>8000</v>
      </c>
      <c r="E42" s="171">
        <v>8000</v>
      </c>
      <c r="F42" s="253">
        <v>4128</v>
      </c>
      <c r="G42" s="137">
        <f>+F42/C42*100</f>
        <v>216.41458491703585</v>
      </c>
      <c r="H42" s="238">
        <f>+F42/E42*100</f>
        <v>51.6</v>
      </c>
    </row>
    <row r="43" spans="1:9" ht="38.25">
      <c r="A43" s="41" t="s">
        <v>306</v>
      </c>
      <c r="B43" s="40" t="s">
        <v>307</v>
      </c>
      <c r="C43" s="254"/>
      <c r="D43" s="225"/>
      <c r="E43" s="225"/>
      <c r="F43" s="255"/>
      <c r="G43" s="135"/>
      <c r="H43" s="137"/>
    </row>
    <row r="44" spans="1:9" ht="25.5">
      <c r="A44" s="41" t="s">
        <v>308</v>
      </c>
      <c r="B44" s="40" t="s">
        <v>309</v>
      </c>
      <c r="C44" s="254">
        <v>1907.45</v>
      </c>
      <c r="D44" s="225">
        <v>8000</v>
      </c>
      <c r="E44" s="225">
        <v>8000</v>
      </c>
      <c r="F44" s="255">
        <v>4128</v>
      </c>
      <c r="G44" s="135"/>
      <c r="H44" s="137"/>
    </row>
    <row r="45" spans="1:9" ht="51">
      <c r="A45" s="140" t="s">
        <v>47</v>
      </c>
      <c r="B45" s="141" t="s">
        <v>48</v>
      </c>
      <c r="C45" s="171">
        <f>+C46+C48</f>
        <v>164072.19</v>
      </c>
      <c r="D45" s="171">
        <f>+D46+D48</f>
        <v>1030000</v>
      </c>
      <c r="E45" s="171">
        <v>1030000</v>
      </c>
      <c r="F45" s="253">
        <v>61260.020000000004</v>
      </c>
      <c r="G45" s="137">
        <f>+F45/C45*100</f>
        <v>37.337235518097252</v>
      </c>
      <c r="H45" s="238">
        <f>+F45/E45*100</f>
        <v>5.9475747572815543</v>
      </c>
      <c r="I45" s="36">
        <f>+F45/F10*100</f>
        <v>2.6656479015674983</v>
      </c>
    </row>
    <row r="46" spans="1:9" ht="25.5">
      <c r="A46" s="138" t="s">
        <v>310</v>
      </c>
      <c r="B46" s="139" t="s">
        <v>311</v>
      </c>
      <c r="C46" s="245">
        <v>0</v>
      </c>
      <c r="D46" s="171">
        <v>0</v>
      </c>
      <c r="E46" s="171">
        <v>0</v>
      </c>
      <c r="F46" s="253">
        <v>0</v>
      </c>
      <c r="G46" s="137"/>
      <c r="H46" s="137"/>
    </row>
    <row r="47" spans="1:9">
      <c r="A47" s="41" t="s">
        <v>312</v>
      </c>
      <c r="B47" s="40" t="s">
        <v>313</v>
      </c>
      <c r="C47" s="254"/>
      <c r="D47" s="225"/>
      <c r="E47" s="225"/>
      <c r="F47" s="255"/>
      <c r="G47" s="135"/>
      <c r="H47" s="137"/>
    </row>
    <row r="48" spans="1:9" ht="25.5">
      <c r="A48" s="138" t="s">
        <v>49</v>
      </c>
      <c r="B48" s="139" t="s">
        <v>50</v>
      </c>
      <c r="C48" s="171">
        <f>+C50</f>
        <v>164072.19</v>
      </c>
      <c r="D48" s="171">
        <f>+D50</f>
        <v>1030000</v>
      </c>
      <c r="E48" s="171">
        <v>1030000</v>
      </c>
      <c r="F48" s="253">
        <v>61260.020000000004</v>
      </c>
      <c r="G48" s="137">
        <f>+F48/C48*100</f>
        <v>37.337235518097252</v>
      </c>
      <c r="H48" s="238">
        <f>+F48/E48*100</f>
        <v>5.9475747572815543</v>
      </c>
    </row>
    <row r="49" spans="1:15">
      <c r="A49" s="41" t="s">
        <v>314</v>
      </c>
      <c r="B49" s="40" t="s">
        <v>315</v>
      </c>
      <c r="C49" s="254"/>
      <c r="D49" s="225"/>
      <c r="E49" s="225"/>
      <c r="F49" s="255"/>
      <c r="G49" s="135"/>
      <c r="H49" s="137"/>
    </row>
    <row r="50" spans="1:15">
      <c r="A50" s="41" t="s">
        <v>51</v>
      </c>
      <c r="B50" s="40" t="s">
        <v>52</v>
      </c>
      <c r="C50" s="254">
        <v>164072.19</v>
      </c>
      <c r="D50" s="225">
        <v>1030000</v>
      </c>
      <c r="E50" s="225">
        <v>1030000</v>
      </c>
      <c r="F50" s="255">
        <v>61260.020000000004</v>
      </c>
      <c r="G50" s="135"/>
      <c r="H50" s="137"/>
    </row>
    <row r="51" spans="1:15" ht="38.25">
      <c r="A51" s="140" t="s">
        <v>316</v>
      </c>
      <c r="B51" s="141" t="s">
        <v>317</v>
      </c>
      <c r="C51" s="171">
        <f>+C52+C55</f>
        <v>85120.37000000001</v>
      </c>
      <c r="D51" s="171">
        <f>+D52+D55</f>
        <v>188500</v>
      </c>
      <c r="E51" s="171">
        <v>188500</v>
      </c>
      <c r="F51" s="253">
        <v>55466.43</v>
      </c>
      <c r="G51" s="137">
        <f>+F51/C51*100</f>
        <v>65.162345981343833</v>
      </c>
      <c r="H51" s="238">
        <f>+F51/E51*100</f>
        <v>29.425161803713529</v>
      </c>
      <c r="I51" s="36"/>
    </row>
    <row r="52" spans="1:15" ht="38.25">
      <c r="A52" s="138" t="s">
        <v>318</v>
      </c>
      <c r="B52" s="139" t="s">
        <v>319</v>
      </c>
      <c r="C52" s="171">
        <f>+C53+C54</f>
        <v>77635.88</v>
      </c>
      <c r="D52" s="171">
        <f>+D53+D54</f>
        <v>133000</v>
      </c>
      <c r="E52" s="171">
        <v>133000</v>
      </c>
      <c r="F52" s="253">
        <v>51324.63</v>
      </c>
      <c r="G52" s="137">
        <f>+F52/C52*100</f>
        <v>66.109420025895233</v>
      </c>
      <c r="H52" s="238">
        <f>+F52/E52*100</f>
        <v>38.589947368421051</v>
      </c>
      <c r="I52" s="36"/>
    </row>
    <row r="53" spans="1:15" ht="25.5">
      <c r="A53" s="41" t="s">
        <v>320</v>
      </c>
      <c r="B53" s="40" t="s">
        <v>321</v>
      </c>
      <c r="C53" s="254">
        <v>128.88</v>
      </c>
      <c r="D53" s="225">
        <v>3000</v>
      </c>
      <c r="E53" s="225">
        <v>3000</v>
      </c>
      <c r="F53" s="255">
        <v>162.68</v>
      </c>
      <c r="G53" s="135"/>
      <c r="H53" s="137"/>
    </row>
    <row r="54" spans="1:15">
      <c r="A54" s="41" t="s">
        <v>322</v>
      </c>
      <c r="B54" s="40" t="s">
        <v>323</v>
      </c>
      <c r="C54" s="254">
        <v>77507</v>
      </c>
      <c r="D54" s="225">
        <v>130000</v>
      </c>
      <c r="E54" s="225">
        <v>130000</v>
      </c>
      <c r="F54" s="255">
        <v>51161.95</v>
      </c>
      <c r="G54" s="135"/>
      <c r="H54" s="137"/>
    </row>
    <row r="55" spans="1:15" ht="38.25">
      <c r="A55" s="138" t="s">
        <v>324</v>
      </c>
      <c r="B55" s="139" t="s">
        <v>325</v>
      </c>
      <c r="C55" s="171">
        <f>+C56+C57</f>
        <v>7484.49</v>
      </c>
      <c r="D55" s="171">
        <v>55500</v>
      </c>
      <c r="E55" s="171">
        <v>55500</v>
      </c>
      <c r="F55" s="253">
        <v>4141.8</v>
      </c>
      <c r="G55" s="137">
        <f>+F55/C55*100</f>
        <v>55.338439893700176</v>
      </c>
      <c r="H55" s="238">
        <f>+F55/E55*100</f>
        <v>7.4627027027027033</v>
      </c>
    </row>
    <row r="56" spans="1:15">
      <c r="A56" s="41" t="s">
        <v>326</v>
      </c>
      <c r="B56" s="40" t="s">
        <v>212</v>
      </c>
      <c r="C56" s="254">
        <v>4870.74</v>
      </c>
      <c r="D56" s="225">
        <v>55500</v>
      </c>
      <c r="E56" s="225">
        <v>55500</v>
      </c>
      <c r="F56" s="255">
        <v>4141.8</v>
      </c>
      <c r="G56" s="135"/>
      <c r="H56" s="137"/>
      <c r="L56" s="32">
        <v>4141.8</v>
      </c>
    </row>
    <row r="57" spans="1:15">
      <c r="A57" s="41" t="s">
        <v>327</v>
      </c>
      <c r="B57" s="40" t="s">
        <v>218</v>
      </c>
      <c r="C57" s="254">
        <v>2613.75</v>
      </c>
      <c r="D57" s="225"/>
      <c r="E57" s="225"/>
      <c r="F57" s="255"/>
      <c r="G57" s="135"/>
      <c r="H57" s="137"/>
    </row>
    <row r="58" spans="1:15">
      <c r="A58" s="140">
        <v>67</v>
      </c>
      <c r="B58" s="141" t="s">
        <v>542</v>
      </c>
      <c r="C58" s="171">
        <f>+C59</f>
        <v>1983885.36</v>
      </c>
      <c r="D58" s="171">
        <f>+D59</f>
        <v>4172905</v>
      </c>
      <c r="E58" s="171">
        <v>4172905</v>
      </c>
      <c r="F58" s="253">
        <v>2101964.5499999998</v>
      </c>
      <c r="G58" s="137">
        <f t="shared" ref="G58:G59" si="1">+F58/C58*100</f>
        <v>105.95191599175871</v>
      </c>
      <c r="H58" s="238">
        <f t="shared" ref="H58:H59" si="2">+F58/E58*100</f>
        <v>50.371732641888556</v>
      </c>
      <c r="I58" s="36"/>
      <c r="L58" s="32">
        <v>5599.9</v>
      </c>
    </row>
    <row r="59" spans="1:15">
      <c r="A59" s="138">
        <v>671</v>
      </c>
      <c r="B59" s="139" t="s">
        <v>542</v>
      </c>
      <c r="C59" s="171">
        <f>+C60</f>
        <v>1983885.36</v>
      </c>
      <c r="D59" s="171">
        <f>+D60</f>
        <v>4172905</v>
      </c>
      <c r="E59" s="171">
        <v>4172905</v>
      </c>
      <c r="F59" s="253">
        <v>2101964.5499999998</v>
      </c>
      <c r="G59" s="137">
        <f t="shared" si="1"/>
        <v>105.95191599175871</v>
      </c>
      <c r="H59" s="238">
        <f t="shared" si="2"/>
        <v>50.371732641888556</v>
      </c>
      <c r="I59" s="32">
        <f>+F59/F10</f>
        <v>0.91464178298942278</v>
      </c>
    </row>
    <row r="60" spans="1:15" ht="38.25">
      <c r="A60" s="132">
        <v>3711</v>
      </c>
      <c r="B60" s="131" t="s">
        <v>543</v>
      </c>
      <c r="C60" s="254">
        <v>1983885.36</v>
      </c>
      <c r="D60" s="225">
        <v>4172905</v>
      </c>
      <c r="E60" s="225">
        <v>4172905</v>
      </c>
      <c r="F60" s="255">
        <v>2101964.5499999998</v>
      </c>
      <c r="G60" s="135"/>
      <c r="H60" s="137"/>
      <c r="L60" s="32">
        <f>+L58-L56</f>
        <v>1458.0999999999995</v>
      </c>
      <c r="M60" s="32">
        <v>500</v>
      </c>
      <c r="N60" s="32">
        <v>500</v>
      </c>
      <c r="O60" s="32">
        <v>458.1</v>
      </c>
    </row>
    <row r="61" spans="1:15" ht="38.25">
      <c r="A61" s="132">
        <v>3712</v>
      </c>
      <c r="B61" s="131" t="s">
        <v>543</v>
      </c>
      <c r="C61" s="254"/>
      <c r="D61" s="225"/>
      <c r="E61" s="225"/>
      <c r="F61" s="255"/>
      <c r="G61" s="135"/>
      <c r="H61" s="137"/>
    </row>
    <row r="62" spans="1:15" ht="38.25">
      <c r="A62" s="132">
        <v>3714</v>
      </c>
      <c r="B62" s="131" t="s">
        <v>544</v>
      </c>
      <c r="C62" s="254"/>
      <c r="D62" s="225"/>
      <c r="E62" s="225"/>
      <c r="F62" s="255"/>
      <c r="G62" s="135"/>
      <c r="H62" s="137"/>
    </row>
    <row r="63" spans="1:15" ht="25.5">
      <c r="A63" s="138">
        <v>673</v>
      </c>
      <c r="B63" s="139" t="s">
        <v>552</v>
      </c>
      <c r="C63" s="245">
        <v>0</v>
      </c>
      <c r="D63" s="171">
        <v>0</v>
      </c>
      <c r="E63" s="171">
        <v>0</v>
      </c>
      <c r="F63" s="253">
        <v>0</v>
      </c>
      <c r="G63" s="137"/>
      <c r="H63" s="137"/>
    </row>
    <row r="64" spans="1:15" ht="25.5">
      <c r="A64" s="132">
        <v>6731</v>
      </c>
      <c r="B64" s="131" t="s">
        <v>552</v>
      </c>
      <c r="C64" s="254"/>
      <c r="D64" s="225"/>
      <c r="E64" s="225"/>
      <c r="F64" s="255"/>
      <c r="G64" s="135"/>
      <c r="H64" s="137"/>
    </row>
    <row r="65" spans="1:9" ht="25.5">
      <c r="A65" s="140" t="s">
        <v>328</v>
      </c>
      <c r="B65" s="141" t="s">
        <v>329</v>
      </c>
      <c r="C65" s="171">
        <f>+C66+C68</f>
        <v>3139.11</v>
      </c>
      <c r="D65" s="171">
        <f>+D66+D68</f>
        <v>7000</v>
      </c>
      <c r="E65" s="171">
        <v>7000</v>
      </c>
      <c r="F65" s="253">
        <v>6915.81</v>
      </c>
      <c r="G65" s="137">
        <f>+F65/C65*100</f>
        <v>220.31117100069767</v>
      </c>
      <c r="H65" s="137">
        <f>+F65/E65*100</f>
        <v>98.797285714285721</v>
      </c>
      <c r="I65" s="36"/>
    </row>
    <row r="66" spans="1:9">
      <c r="A66" s="138" t="s">
        <v>330</v>
      </c>
      <c r="B66" s="139" t="s">
        <v>331</v>
      </c>
      <c r="C66" s="171">
        <v>0</v>
      </c>
      <c r="D66" s="171">
        <v>0</v>
      </c>
      <c r="E66" s="171">
        <v>0</v>
      </c>
      <c r="F66" s="253">
        <v>0</v>
      </c>
      <c r="G66" s="137"/>
      <c r="H66" s="137"/>
    </row>
    <row r="67" spans="1:9">
      <c r="A67" s="41" t="s">
        <v>332</v>
      </c>
      <c r="B67" s="40" t="s">
        <v>333</v>
      </c>
      <c r="C67" s="254"/>
      <c r="D67" s="225"/>
      <c r="E67" s="225"/>
      <c r="F67" s="255"/>
      <c r="G67" s="135"/>
      <c r="H67" s="137"/>
    </row>
    <row r="68" spans="1:9">
      <c r="A68" s="138" t="s">
        <v>334</v>
      </c>
      <c r="B68" s="139" t="s">
        <v>335</v>
      </c>
      <c r="C68" s="171">
        <f>+C69</f>
        <v>3139.11</v>
      </c>
      <c r="D68" s="171">
        <f>+D69</f>
        <v>7000</v>
      </c>
      <c r="E68" s="171">
        <v>7000</v>
      </c>
      <c r="F68" s="253">
        <v>6915.81</v>
      </c>
      <c r="G68" s="137"/>
      <c r="H68" s="137"/>
    </row>
    <row r="69" spans="1:9">
      <c r="A69" s="41" t="s">
        <v>336</v>
      </c>
      <c r="B69" s="40" t="s">
        <v>335</v>
      </c>
      <c r="C69" s="254">
        <v>3139.11</v>
      </c>
      <c r="D69" s="225">
        <v>7000</v>
      </c>
      <c r="E69" s="225">
        <v>7000</v>
      </c>
      <c r="F69" s="255">
        <v>6915.81</v>
      </c>
      <c r="G69" s="135"/>
      <c r="H69" s="137"/>
    </row>
    <row r="70" spans="1:9" ht="25.5">
      <c r="A70" s="151" t="s">
        <v>337</v>
      </c>
      <c r="B70" s="152" t="s">
        <v>338</v>
      </c>
      <c r="C70" s="244">
        <v>1740</v>
      </c>
      <c r="D70" s="227">
        <f>+D76</f>
        <v>1000</v>
      </c>
      <c r="E70" s="227">
        <v>1000</v>
      </c>
      <c r="F70" s="153">
        <f>+F71</f>
        <v>0</v>
      </c>
      <c r="G70" s="237">
        <v>0</v>
      </c>
      <c r="H70" s="237">
        <v>0</v>
      </c>
      <c r="I70" s="36"/>
    </row>
    <row r="71" spans="1:9" ht="38.25">
      <c r="A71" s="140" t="s">
        <v>339</v>
      </c>
      <c r="B71" s="141" t="s">
        <v>340</v>
      </c>
      <c r="C71" s="245">
        <v>0</v>
      </c>
      <c r="D71" s="171">
        <v>0</v>
      </c>
      <c r="E71" s="171">
        <v>0</v>
      </c>
      <c r="F71" s="253">
        <v>0</v>
      </c>
      <c r="G71" s="137"/>
      <c r="H71" s="137"/>
    </row>
    <row r="72" spans="1:9" ht="38.25">
      <c r="A72" s="138" t="s">
        <v>341</v>
      </c>
      <c r="B72" s="139" t="s">
        <v>342</v>
      </c>
      <c r="C72" s="245">
        <v>0</v>
      </c>
      <c r="D72" s="171">
        <v>0</v>
      </c>
      <c r="E72" s="171"/>
      <c r="F72" s="258"/>
      <c r="G72" s="137"/>
      <c r="H72" s="137"/>
    </row>
    <row r="73" spans="1:9">
      <c r="A73" s="41" t="s">
        <v>343</v>
      </c>
      <c r="B73" s="40" t="s">
        <v>344</v>
      </c>
      <c r="C73" s="254"/>
      <c r="D73" s="225"/>
      <c r="E73" s="225"/>
      <c r="F73" s="255"/>
      <c r="G73" s="135"/>
      <c r="H73" s="137"/>
    </row>
    <row r="74" spans="1:9" ht="25.5">
      <c r="A74" s="138" t="s">
        <v>345</v>
      </c>
      <c r="B74" s="139" t="s">
        <v>346</v>
      </c>
      <c r="C74" s="245">
        <v>0</v>
      </c>
      <c r="D74" s="171">
        <v>0</v>
      </c>
      <c r="E74" s="171">
        <v>0</v>
      </c>
      <c r="F74" s="253">
        <v>0</v>
      </c>
      <c r="G74" s="137"/>
      <c r="H74" s="137"/>
    </row>
    <row r="75" spans="1:9">
      <c r="A75" s="41" t="s">
        <v>347</v>
      </c>
      <c r="B75" s="40" t="s">
        <v>348</v>
      </c>
      <c r="C75" s="254"/>
      <c r="D75" s="225"/>
      <c r="E75" s="225"/>
      <c r="F75" s="255"/>
      <c r="G75" s="135"/>
      <c r="H75" s="137"/>
    </row>
    <row r="76" spans="1:9" ht="38.25">
      <c r="A76" s="140" t="s">
        <v>349</v>
      </c>
      <c r="B76" s="141" t="s">
        <v>350</v>
      </c>
      <c r="C76" s="245">
        <v>1740</v>
      </c>
      <c r="D76" s="171">
        <v>1000</v>
      </c>
      <c r="E76" s="171">
        <v>1000</v>
      </c>
      <c r="F76" s="253">
        <f>+F80</f>
        <v>0</v>
      </c>
      <c r="G76" s="137"/>
      <c r="H76" s="137"/>
    </row>
    <row r="77" spans="1:9" ht="25.5">
      <c r="A77" s="138" t="s">
        <v>351</v>
      </c>
      <c r="B77" s="139" t="s">
        <v>352</v>
      </c>
      <c r="C77" s="245">
        <v>0</v>
      </c>
      <c r="D77" s="171">
        <v>0</v>
      </c>
      <c r="E77" s="171">
        <v>0</v>
      </c>
      <c r="F77" s="253">
        <v>0</v>
      </c>
      <c r="G77" s="137"/>
      <c r="H77" s="137"/>
    </row>
    <row r="78" spans="1:9">
      <c r="A78" s="41" t="s">
        <v>353</v>
      </c>
      <c r="B78" s="40" t="s">
        <v>354</v>
      </c>
      <c r="C78" s="254"/>
      <c r="D78" s="225"/>
      <c r="E78" s="225"/>
      <c r="F78" s="255"/>
      <c r="G78" s="135"/>
      <c r="H78" s="137"/>
    </row>
    <row r="79" spans="1:9">
      <c r="A79" s="41" t="s">
        <v>355</v>
      </c>
      <c r="B79" s="40" t="s">
        <v>238</v>
      </c>
      <c r="C79" s="254"/>
      <c r="D79" s="225"/>
      <c r="E79" s="225"/>
      <c r="F79" s="255"/>
      <c r="G79" s="135"/>
      <c r="H79" s="137"/>
    </row>
    <row r="80" spans="1:9" ht="25.5">
      <c r="A80" s="138" t="s">
        <v>356</v>
      </c>
      <c r="B80" s="139" t="s">
        <v>357</v>
      </c>
      <c r="C80" s="245">
        <v>1740</v>
      </c>
      <c r="D80" s="171">
        <f>+D81</f>
        <v>1000</v>
      </c>
      <c r="E80" s="171">
        <v>1000</v>
      </c>
      <c r="F80" s="253">
        <f>+F82</f>
        <v>0</v>
      </c>
      <c r="G80" s="137">
        <f>+F80/C80*100</f>
        <v>0</v>
      </c>
      <c r="H80" s="137">
        <f>+F80/E80*100</f>
        <v>0</v>
      </c>
    </row>
    <row r="81" spans="1:8">
      <c r="A81" s="41" t="s">
        <v>358</v>
      </c>
      <c r="B81" s="40" t="s">
        <v>242</v>
      </c>
      <c r="C81" s="254">
        <v>1740</v>
      </c>
      <c r="D81" s="225">
        <v>1000</v>
      </c>
      <c r="E81" s="225">
        <v>1000</v>
      </c>
      <c r="F81" s="255"/>
      <c r="G81" s="135"/>
      <c r="H81" s="137"/>
    </row>
    <row r="82" spans="1:8">
      <c r="A82" s="132">
        <v>7222</v>
      </c>
      <c r="B82" s="131" t="s">
        <v>585</v>
      </c>
      <c r="C82" s="254">
        <v>0</v>
      </c>
      <c r="D82" s="225">
        <v>0</v>
      </c>
      <c r="E82" s="225">
        <v>0</v>
      </c>
      <c r="F82" s="255">
        <v>0</v>
      </c>
      <c r="G82" s="135"/>
      <c r="H82" s="137"/>
    </row>
    <row r="83" spans="1:8">
      <c r="A83" s="41" t="s">
        <v>359</v>
      </c>
      <c r="B83" s="40" t="s">
        <v>360</v>
      </c>
      <c r="C83" s="254"/>
      <c r="D83" s="225"/>
      <c r="E83" s="225"/>
      <c r="F83" s="255"/>
      <c r="G83" s="135"/>
      <c r="H83" s="137"/>
    </row>
    <row r="84" spans="1:8" ht="25.5">
      <c r="A84" s="41" t="s">
        <v>361</v>
      </c>
      <c r="B84" s="40" t="s">
        <v>362</v>
      </c>
      <c r="C84" s="254"/>
      <c r="D84" s="225"/>
      <c r="E84" s="225"/>
      <c r="F84" s="255"/>
      <c r="G84" s="135"/>
      <c r="H84" s="137"/>
    </row>
    <row r="85" spans="1:8" ht="25.5">
      <c r="A85" s="138" t="s">
        <v>363</v>
      </c>
      <c r="B85" s="139" t="s">
        <v>364</v>
      </c>
      <c r="C85" s="245">
        <v>0</v>
      </c>
      <c r="D85" s="171">
        <v>0</v>
      </c>
      <c r="E85" s="171">
        <v>0</v>
      </c>
      <c r="F85" s="253">
        <v>0</v>
      </c>
      <c r="G85" s="137"/>
      <c r="H85" s="137"/>
    </row>
    <row r="86" spans="1:8" ht="25.5">
      <c r="A86" s="41" t="s">
        <v>365</v>
      </c>
      <c r="B86" s="40" t="s">
        <v>366</v>
      </c>
      <c r="C86" s="254"/>
      <c r="D86" s="225"/>
      <c r="E86" s="225"/>
      <c r="F86" s="255"/>
      <c r="G86" s="135"/>
      <c r="H86" s="137"/>
    </row>
    <row r="87" spans="1:8" ht="38.25">
      <c r="A87" s="41" t="s">
        <v>367</v>
      </c>
      <c r="B87" s="40" t="s">
        <v>368</v>
      </c>
      <c r="C87" s="254"/>
      <c r="D87" s="225"/>
      <c r="E87" s="225"/>
      <c r="F87" s="255"/>
      <c r="G87" s="135"/>
      <c r="H87" s="137"/>
    </row>
    <row r="88" spans="1:8" ht="38.25">
      <c r="A88" s="138" t="s">
        <v>369</v>
      </c>
      <c r="B88" s="139" t="s">
        <v>370</v>
      </c>
      <c r="C88" s="245">
        <v>0</v>
      </c>
      <c r="D88" s="171">
        <v>0</v>
      </c>
      <c r="E88" s="171">
        <v>0</v>
      </c>
      <c r="F88" s="253">
        <v>0</v>
      </c>
      <c r="G88" s="137"/>
      <c r="H88" s="137"/>
    </row>
    <row r="89" spans="1:8">
      <c r="A89" s="41" t="s">
        <v>371</v>
      </c>
      <c r="B89" s="40" t="s">
        <v>372</v>
      </c>
      <c r="C89" s="254"/>
      <c r="D89" s="255"/>
      <c r="E89" s="255"/>
      <c r="F89" s="255"/>
      <c r="G89" s="135"/>
      <c r="H89" s="137"/>
    </row>
    <row r="90" spans="1:8">
      <c r="C90" s="259"/>
      <c r="D90" s="260"/>
      <c r="E90" s="260"/>
      <c r="F90" s="261"/>
    </row>
    <row r="91" spans="1:8">
      <c r="C91" s="259"/>
      <c r="D91" s="260"/>
      <c r="E91" s="260"/>
      <c r="F91" s="261"/>
    </row>
    <row r="92" spans="1:8">
      <c r="C92" s="259"/>
      <c r="D92" s="260"/>
      <c r="E92" s="260"/>
      <c r="F92" s="261"/>
    </row>
    <row r="93" spans="1:8">
      <c r="C93" s="259"/>
      <c r="D93" s="260"/>
      <c r="E93" s="260"/>
      <c r="F93" s="261"/>
    </row>
    <row r="94" spans="1:8">
      <c r="C94" s="259"/>
      <c r="D94" s="260"/>
      <c r="E94" s="260"/>
      <c r="F94" s="261"/>
    </row>
    <row r="95" spans="1:8">
      <c r="C95" s="259"/>
      <c r="D95" s="260"/>
      <c r="E95" s="260"/>
      <c r="F95" s="261"/>
    </row>
    <row r="96" spans="1:8">
      <c r="C96" s="259"/>
      <c r="D96" s="260"/>
      <c r="E96" s="260"/>
      <c r="F96" s="261"/>
    </row>
    <row r="97" spans="3:6">
      <c r="C97" s="259"/>
      <c r="D97" s="260"/>
      <c r="E97" s="260"/>
      <c r="F97" s="261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64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72"/>
  <sheetViews>
    <sheetView zoomScaleNormal="10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F29" sqref="F29"/>
    </sheetView>
  </sheetViews>
  <sheetFormatPr defaultRowHeight="12.75"/>
  <cols>
    <col min="1" max="1" width="16.7109375" style="32" customWidth="1"/>
    <col min="2" max="2" width="48.140625" style="35" customWidth="1"/>
    <col min="3" max="3" width="16.42578125" style="36" bestFit="1" customWidth="1"/>
    <col min="4" max="5" width="17.5703125" style="37" bestFit="1" customWidth="1"/>
    <col min="6" max="6" width="16.42578125" style="36" bestFit="1" customWidth="1"/>
    <col min="7" max="7" width="15.5703125" style="36" bestFit="1" customWidth="1"/>
    <col min="8" max="8" width="11.85546875" style="36" bestFit="1" customWidth="1"/>
    <col min="9" max="211" width="9.140625" style="32"/>
    <col min="212" max="212" width="19" style="32" customWidth="1"/>
    <col min="213" max="213" width="57.5703125" style="32" customWidth="1"/>
    <col min="214" max="214" width="20.140625" style="32" customWidth="1"/>
    <col min="215" max="216" width="17.5703125" style="32" bestFit="1" customWidth="1"/>
    <col min="217" max="217" width="16.42578125" style="32" bestFit="1" customWidth="1"/>
    <col min="218" max="218" width="15.5703125" style="32" bestFit="1" customWidth="1"/>
    <col min="219" max="219" width="11.85546875" style="32" bestFit="1" customWidth="1"/>
    <col min="220" max="220" width="15.42578125" style="32" bestFit="1" customWidth="1"/>
    <col min="221" max="221" width="9.42578125" style="32" bestFit="1" customWidth="1"/>
    <col min="222" max="222" width="15.42578125" style="32" bestFit="1" customWidth="1"/>
    <col min="223" max="223" width="9.42578125" style="32" bestFit="1" customWidth="1"/>
    <col min="224" max="467" width="9.140625" style="32"/>
    <col min="468" max="468" width="19" style="32" customWidth="1"/>
    <col min="469" max="469" width="57.5703125" style="32" customWidth="1"/>
    <col min="470" max="470" width="20.140625" style="32" customWidth="1"/>
    <col min="471" max="472" width="17.5703125" style="32" bestFit="1" customWidth="1"/>
    <col min="473" max="473" width="16.42578125" style="32" bestFit="1" customWidth="1"/>
    <col min="474" max="474" width="15.5703125" style="32" bestFit="1" customWidth="1"/>
    <col min="475" max="475" width="11.85546875" style="32" bestFit="1" customWidth="1"/>
    <col min="476" max="476" width="15.42578125" style="32" bestFit="1" customWidth="1"/>
    <col min="477" max="477" width="9.42578125" style="32" bestFit="1" customWidth="1"/>
    <col min="478" max="478" width="15.42578125" style="32" bestFit="1" customWidth="1"/>
    <col min="479" max="479" width="9.42578125" style="32" bestFit="1" customWidth="1"/>
    <col min="480" max="723" width="9.140625" style="32"/>
    <col min="724" max="724" width="19" style="32" customWidth="1"/>
    <col min="725" max="725" width="57.5703125" style="32" customWidth="1"/>
    <col min="726" max="726" width="20.140625" style="32" customWidth="1"/>
    <col min="727" max="728" width="17.5703125" style="32" bestFit="1" customWidth="1"/>
    <col min="729" max="729" width="16.42578125" style="32" bestFit="1" customWidth="1"/>
    <col min="730" max="730" width="15.5703125" style="32" bestFit="1" customWidth="1"/>
    <col min="731" max="731" width="11.85546875" style="32" bestFit="1" customWidth="1"/>
    <col min="732" max="732" width="15.42578125" style="32" bestFit="1" customWidth="1"/>
    <col min="733" max="733" width="9.42578125" style="32" bestFit="1" customWidth="1"/>
    <col min="734" max="734" width="15.42578125" style="32" bestFit="1" customWidth="1"/>
    <col min="735" max="735" width="9.42578125" style="32" bestFit="1" customWidth="1"/>
    <col min="736" max="979" width="9.140625" style="32"/>
    <col min="980" max="980" width="19" style="32" customWidth="1"/>
    <col min="981" max="981" width="57.5703125" style="32" customWidth="1"/>
    <col min="982" max="982" width="20.140625" style="32" customWidth="1"/>
    <col min="983" max="984" width="17.5703125" style="32" bestFit="1" customWidth="1"/>
    <col min="985" max="985" width="16.42578125" style="32" bestFit="1" customWidth="1"/>
    <col min="986" max="986" width="15.5703125" style="32" bestFit="1" customWidth="1"/>
    <col min="987" max="987" width="11.85546875" style="32" bestFit="1" customWidth="1"/>
    <col min="988" max="988" width="15.42578125" style="32" bestFit="1" customWidth="1"/>
    <col min="989" max="989" width="9.42578125" style="32" bestFit="1" customWidth="1"/>
    <col min="990" max="990" width="15.42578125" style="32" bestFit="1" customWidth="1"/>
    <col min="991" max="991" width="9.42578125" style="32" bestFit="1" customWidth="1"/>
    <col min="992" max="1235" width="9.140625" style="32"/>
    <col min="1236" max="1236" width="19" style="32" customWidth="1"/>
    <col min="1237" max="1237" width="57.5703125" style="32" customWidth="1"/>
    <col min="1238" max="1238" width="20.140625" style="32" customWidth="1"/>
    <col min="1239" max="1240" width="17.5703125" style="32" bestFit="1" customWidth="1"/>
    <col min="1241" max="1241" width="16.42578125" style="32" bestFit="1" customWidth="1"/>
    <col min="1242" max="1242" width="15.5703125" style="32" bestFit="1" customWidth="1"/>
    <col min="1243" max="1243" width="11.85546875" style="32" bestFit="1" customWidth="1"/>
    <col min="1244" max="1244" width="15.42578125" style="32" bestFit="1" customWidth="1"/>
    <col min="1245" max="1245" width="9.42578125" style="32" bestFit="1" customWidth="1"/>
    <col min="1246" max="1246" width="15.42578125" style="32" bestFit="1" customWidth="1"/>
    <col min="1247" max="1247" width="9.42578125" style="32" bestFit="1" customWidth="1"/>
    <col min="1248" max="1491" width="9.140625" style="32"/>
    <col min="1492" max="1492" width="19" style="32" customWidth="1"/>
    <col min="1493" max="1493" width="57.5703125" style="32" customWidth="1"/>
    <col min="1494" max="1494" width="20.140625" style="32" customWidth="1"/>
    <col min="1495" max="1496" width="17.5703125" style="32" bestFit="1" customWidth="1"/>
    <col min="1497" max="1497" width="16.42578125" style="32" bestFit="1" customWidth="1"/>
    <col min="1498" max="1498" width="15.5703125" style="32" bestFit="1" customWidth="1"/>
    <col min="1499" max="1499" width="11.85546875" style="32" bestFit="1" customWidth="1"/>
    <col min="1500" max="1500" width="15.42578125" style="32" bestFit="1" customWidth="1"/>
    <col min="1501" max="1501" width="9.42578125" style="32" bestFit="1" customWidth="1"/>
    <col min="1502" max="1502" width="15.42578125" style="32" bestFit="1" customWidth="1"/>
    <col min="1503" max="1503" width="9.42578125" style="32" bestFit="1" customWidth="1"/>
    <col min="1504" max="1747" width="9.140625" style="32"/>
    <col min="1748" max="1748" width="19" style="32" customWidth="1"/>
    <col min="1749" max="1749" width="57.5703125" style="32" customWidth="1"/>
    <col min="1750" max="1750" width="20.140625" style="32" customWidth="1"/>
    <col min="1751" max="1752" width="17.5703125" style="32" bestFit="1" customWidth="1"/>
    <col min="1753" max="1753" width="16.42578125" style="32" bestFit="1" customWidth="1"/>
    <col min="1754" max="1754" width="15.5703125" style="32" bestFit="1" customWidth="1"/>
    <col min="1755" max="1755" width="11.85546875" style="32" bestFit="1" customWidth="1"/>
    <col min="1756" max="1756" width="15.42578125" style="32" bestFit="1" customWidth="1"/>
    <col min="1757" max="1757" width="9.42578125" style="32" bestFit="1" customWidth="1"/>
    <col min="1758" max="1758" width="15.42578125" style="32" bestFit="1" customWidth="1"/>
    <col min="1759" max="1759" width="9.42578125" style="32" bestFit="1" customWidth="1"/>
    <col min="1760" max="2003" width="9.140625" style="32"/>
    <col min="2004" max="2004" width="19" style="32" customWidth="1"/>
    <col min="2005" max="2005" width="57.5703125" style="32" customWidth="1"/>
    <col min="2006" max="2006" width="20.140625" style="32" customWidth="1"/>
    <col min="2007" max="2008" width="17.5703125" style="32" bestFit="1" customWidth="1"/>
    <col min="2009" max="2009" width="16.42578125" style="32" bestFit="1" customWidth="1"/>
    <col min="2010" max="2010" width="15.5703125" style="32" bestFit="1" customWidth="1"/>
    <col min="2011" max="2011" width="11.85546875" style="32" bestFit="1" customWidth="1"/>
    <col min="2012" max="2012" width="15.42578125" style="32" bestFit="1" customWidth="1"/>
    <col min="2013" max="2013" width="9.42578125" style="32" bestFit="1" customWidth="1"/>
    <col min="2014" max="2014" width="15.42578125" style="32" bestFit="1" customWidth="1"/>
    <col min="2015" max="2015" width="9.42578125" style="32" bestFit="1" customWidth="1"/>
    <col min="2016" max="2259" width="9.140625" style="32"/>
    <col min="2260" max="2260" width="19" style="32" customWidth="1"/>
    <col min="2261" max="2261" width="57.5703125" style="32" customWidth="1"/>
    <col min="2262" max="2262" width="20.140625" style="32" customWidth="1"/>
    <col min="2263" max="2264" width="17.5703125" style="32" bestFit="1" customWidth="1"/>
    <col min="2265" max="2265" width="16.42578125" style="32" bestFit="1" customWidth="1"/>
    <col min="2266" max="2266" width="15.5703125" style="32" bestFit="1" customWidth="1"/>
    <col min="2267" max="2267" width="11.85546875" style="32" bestFit="1" customWidth="1"/>
    <col min="2268" max="2268" width="15.42578125" style="32" bestFit="1" customWidth="1"/>
    <col min="2269" max="2269" width="9.42578125" style="32" bestFit="1" customWidth="1"/>
    <col min="2270" max="2270" width="15.42578125" style="32" bestFit="1" customWidth="1"/>
    <col min="2271" max="2271" width="9.42578125" style="32" bestFit="1" customWidth="1"/>
    <col min="2272" max="2515" width="9.140625" style="32"/>
    <col min="2516" max="2516" width="19" style="32" customWidth="1"/>
    <col min="2517" max="2517" width="57.5703125" style="32" customWidth="1"/>
    <col min="2518" max="2518" width="20.140625" style="32" customWidth="1"/>
    <col min="2519" max="2520" width="17.5703125" style="32" bestFit="1" customWidth="1"/>
    <col min="2521" max="2521" width="16.42578125" style="32" bestFit="1" customWidth="1"/>
    <col min="2522" max="2522" width="15.5703125" style="32" bestFit="1" customWidth="1"/>
    <col min="2523" max="2523" width="11.85546875" style="32" bestFit="1" customWidth="1"/>
    <col min="2524" max="2524" width="15.42578125" style="32" bestFit="1" customWidth="1"/>
    <col min="2525" max="2525" width="9.42578125" style="32" bestFit="1" customWidth="1"/>
    <col min="2526" max="2526" width="15.42578125" style="32" bestFit="1" customWidth="1"/>
    <col min="2527" max="2527" width="9.42578125" style="32" bestFit="1" customWidth="1"/>
    <col min="2528" max="2771" width="9.140625" style="32"/>
    <col min="2772" max="2772" width="19" style="32" customWidth="1"/>
    <col min="2773" max="2773" width="57.5703125" style="32" customWidth="1"/>
    <col min="2774" max="2774" width="20.140625" style="32" customWidth="1"/>
    <col min="2775" max="2776" width="17.5703125" style="32" bestFit="1" customWidth="1"/>
    <col min="2777" max="2777" width="16.42578125" style="32" bestFit="1" customWidth="1"/>
    <col min="2778" max="2778" width="15.5703125" style="32" bestFit="1" customWidth="1"/>
    <col min="2779" max="2779" width="11.85546875" style="32" bestFit="1" customWidth="1"/>
    <col min="2780" max="2780" width="15.42578125" style="32" bestFit="1" customWidth="1"/>
    <col min="2781" max="2781" width="9.42578125" style="32" bestFit="1" customWidth="1"/>
    <col min="2782" max="2782" width="15.42578125" style="32" bestFit="1" customWidth="1"/>
    <col min="2783" max="2783" width="9.42578125" style="32" bestFit="1" customWidth="1"/>
    <col min="2784" max="3027" width="9.140625" style="32"/>
    <col min="3028" max="3028" width="19" style="32" customWidth="1"/>
    <col min="3029" max="3029" width="57.5703125" style="32" customWidth="1"/>
    <col min="3030" max="3030" width="20.140625" style="32" customWidth="1"/>
    <col min="3031" max="3032" width="17.5703125" style="32" bestFit="1" customWidth="1"/>
    <col min="3033" max="3033" width="16.42578125" style="32" bestFit="1" customWidth="1"/>
    <col min="3034" max="3034" width="15.5703125" style="32" bestFit="1" customWidth="1"/>
    <col min="3035" max="3035" width="11.85546875" style="32" bestFit="1" customWidth="1"/>
    <col min="3036" max="3036" width="15.42578125" style="32" bestFit="1" customWidth="1"/>
    <col min="3037" max="3037" width="9.42578125" style="32" bestFit="1" customWidth="1"/>
    <col min="3038" max="3038" width="15.42578125" style="32" bestFit="1" customWidth="1"/>
    <col min="3039" max="3039" width="9.42578125" style="32" bestFit="1" customWidth="1"/>
    <col min="3040" max="3283" width="9.140625" style="32"/>
    <col min="3284" max="3284" width="19" style="32" customWidth="1"/>
    <col min="3285" max="3285" width="57.5703125" style="32" customWidth="1"/>
    <col min="3286" max="3286" width="20.140625" style="32" customWidth="1"/>
    <col min="3287" max="3288" width="17.5703125" style="32" bestFit="1" customWidth="1"/>
    <col min="3289" max="3289" width="16.42578125" style="32" bestFit="1" customWidth="1"/>
    <col min="3290" max="3290" width="15.5703125" style="32" bestFit="1" customWidth="1"/>
    <col min="3291" max="3291" width="11.85546875" style="32" bestFit="1" customWidth="1"/>
    <col min="3292" max="3292" width="15.42578125" style="32" bestFit="1" customWidth="1"/>
    <col min="3293" max="3293" width="9.42578125" style="32" bestFit="1" customWidth="1"/>
    <col min="3294" max="3294" width="15.42578125" style="32" bestFit="1" customWidth="1"/>
    <col min="3295" max="3295" width="9.42578125" style="32" bestFit="1" customWidth="1"/>
    <col min="3296" max="3539" width="9.140625" style="32"/>
    <col min="3540" max="3540" width="19" style="32" customWidth="1"/>
    <col min="3541" max="3541" width="57.5703125" style="32" customWidth="1"/>
    <col min="3542" max="3542" width="20.140625" style="32" customWidth="1"/>
    <col min="3543" max="3544" width="17.5703125" style="32" bestFit="1" customWidth="1"/>
    <col min="3545" max="3545" width="16.42578125" style="32" bestFit="1" customWidth="1"/>
    <col min="3546" max="3546" width="15.5703125" style="32" bestFit="1" customWidth="1"/>
    <col min="3547" max="3547" width="11.85546875" style="32" bestFit="1" customWidth="1"/>
    <col min="3548" max="3548" width="15.42578125" style="32" bestFit="1" customWidth="1"/>
    <col min="3549" max="3549" width="9.42578125" style="32" bestFit="1" customWidth="1"/>
    <col min="3550" max="3550" width="15.42578125" style="32" bestFit="1" customWidth="1"/>
    <col min="3551" max="3551" width="9.42578125" style="32" bestFit="1" customWidth="1"/>
    <col min="3552" max="3795" width="9.140625" style="32"/>
    <col min="3796" max="3796" width="19" style="32" customWidth="1"/>
    <col min="3797" max="3797" width="57.5703125" style="32" customWidth="1"/>
    <col min="3798" max="3798" width="20.140625" style="32" customWidth="1"/>
    <col min="3799" max="3800" width="17.5703125" style="32" bestFit="1" customWidth="1"/>
    <col min="3801" max="3801" width="16.42578125" style="32" bestFit="1" customWidth="1"/>
    <col min="3802" max="3802" width="15.5703125" style="32" bestFit="1" customWidth="1"/>
    <col min="3803" max="3803" width="11.85546875" style="32" bestFit="1" customWidth="1"/>
    <col min="3804" max="3804" width="15.42578125" style="32" bestFit="1" customWidth="1"/>
    <col min="3805" max="3805" width="9.42578125" style="32" bestFit="1" customWidth="1"/>
    <col min="3806" max="3806" width="15.42578125" style="32" bestFit="1" customWidth="1"/>
    <col min="3807" max="3807" width="9.42578125" style="32" bestFit="1" customWidth="1"/>
    <col min="3808" max="4051" width="9.140625" style="32"/>
    <col min="4052" max="4052" width="19" style="32" customWidth="1"/>
    <col min="4053" max="4053" width="57.5703125" style="32" customWidth="1"/>
    <col min="4054" max="4054" width="20.140625" style="32" customWidth="1"/>
    <col min="4055" max="4056" width="17.5703125" style="32" bestFit="1" customWidth="1"/>
    <col min="4057" max="4057" width="16.42578125" style="32" bestFit="1" customWidth="1"/>
    <col min="4058" max="4058" width="15.5703125" style="32" bestFit="1" customWidth="1"/>
    <col min="4059" max="4059" width="11.85546875" style="32" bestFit="1" customWidth="1"/>
    <col min="4060" max="4060" width="15.42578125" style="32" bestFit="1" customWidth="1"/>
    <col min="4061" max="4061" width="9.42578125" style="32" bestFit="1" customWidth="1"/>
    <col min="4062" max="4062" width="15.42578125" style="32" bestFit="1" customWidth="1"/>
    <col min="4063" max="4063" width="9.42578125" style="32" bestFit="1" customWidth="1"/>
    <col min="4064" max="4307" width="9.140625" style="32"/>
    <col min="4308" max="4308" width="19" style="32" customWidth="1"/>
    <col min="4309" max="4309" width="57.5703125" style="32" customWidth="1"/>
    <col min="4310" max="4310" width="20.140625" style="32" customWidth="1"/>
    <col min="4311" max="4312" width="17.5703125" style="32" bestFit="1" customWidth="1"/>
    <col min="4313" max="4313" width="16.42578125" style="32" bestFit="1" customWidth="1"/>
    <col min="4314" max="4314" width="15.5703125" style="32" bestFit="1" customWidth="1"/>
    <col min="4315" max="4315" width="11.85546875" style="32" bestFit="1" customWidth="1"/>
    <col min="4316" max="4316" width="15.42578125" style="32" bestFit="1" customWidth="1"/>
    <col min="4317" max="4317" width="9.42578125" style="32" bestFit="1" customWidth="1"/>
    <col min="4318" max="4318" width="15.42578125" style="32" bestFit="1" customWidth="1"/>
    <col min="4319" max="4319" width="9.42578125" style="32" bestFit="1" customWidth="1"/>
    <col min="4320" max="4563" width="9.140625" style="32"/>
    <col min="4564" max="4564" width="19" style="32" customWidth="1"/>
    <col min="4565" max="4565" width="57.5703125" style="32" customWidth="1"/>
    <col min="4566" max="4566" width="20.140625" style="32" customWidth="1"/>
    <col min="4567" max="4568" width="17.5703125" style="32" bestFit="1" customWidth="1"/>
    <col min="4569" max="4569" width="16.42578125" style="32" bestFit="1" customWidth="1"/>
    <col min="4570" max="4570" width="15.5703125" style="32" bestFit="1" customWidth="1"/>
    <col min="4571" max="4571" width="11.85546875" style="32" bestFit="1" customWidth="1"/>
    <col min="4572" max="4572" width="15.42578125" style="32" bestFit="1" customWidth="1"/>
    <col min="4573" max="4573" width="9.42578125" style="32" bestFit="1" customWidth="1"/>
    <col min="4574" max="4574" width="15.42578125" style="32" bestFit="1" customWidth="1"/>
    <col min="4575" max="4575" width="9.42578125" style="32" bestFit="1" customWidth="1"/>
    <col min="4576" max="4819" width="9.140625" style="32"/>
    <col min="4820" max="4820" width="19" style="32" customWidth="1"/>
    <col min="4821" max="4821" width="57.5703125" style="32" customWidth="1"/>
    <col min="4822" max="4822" width="20.140625" style="32" customWidth="1"/>
    <col min="4823" max="4824" width="17.5703125" style="32" bestFit="1" customWidth="1"/>
    <col min="4825" max="4825" width="16.42578125" style="32" bestFit="1" customWidth="1"/>
    <col min="4826" max="4826" width="15.5703125" style="32" bestFit="1" customWidth="1"/>
    <col min="4827" max="4827" width="11.85546875" style="32" bestFit="1" customWidth="1"/>
    <col min="4828" max="4828" width="15.42578125" style="32" bestFit="1" customWidth="1"/>
    <col min="4829" max="4829" width="9.42578125" style="32" bestFit="1" customWidth="1"/>
    <col min="4830" max="4830" width="15.42578125" style="32" bestFit="1" customWidth="1"/>
    <col min="4831" max="4831" width="9.42578125" style="32" bestFit="1" customWidth="1"/>
    <col min="4832" max="5075" width="9.140625" style="32"/>
    <col min="5076" max="5076" width="19" style="32" customWidth="1"/>
    <col min="5077" max="5077" width="57.5703125" style="32" customWidth="1"/>
    <col min="5078" max="5078" width="20.140625" style="32" customWidth="1"/>
    <col min="5079" max="5080" width="17.5703125" style="32" bestFit="1" customWidth="1"/>
    <col min="5081" max="5081" width="16.42578125" style="32" bestFit="1" customWidth="1"/>
    <col min="5082" max="5082" width="15.5703125" style="32" bestFit="1" customWidth="1"/>
    <col min="5083" max="5083" width="11.85546875" style="32" bestFit="1" customWidth="1"/>
    <col min="5084" max="5084" width="15.42578125" style="32" bestFit="1" customWidth="1"/>
    <col min="5085" max="5085" width="9.42578125" style="32" bestFit="1" customWidth="1"/>
    <col min="5086" max="5086" width="15.42578125" style="32" bestFit="1" customWidth="1"/>
    <col min="5087" max="5087" width="9.42578125" style="32" bestFit="1" customWidth="1"/>
    <col min="5088" max="5331" width="9.140625" style="32"/>
    <col min="5332" max="5332" width="19" style="32" customWidth="1"/>
    <col min="5333" max="5333" width="57.5703125" style="32" customWidth="1"/>
    <col min="5334" max="5334" width="20.140625" style="32" customWidth="1"/>
    <col min="5335" max="5336" width="17.5703125" style="32" bestFit="1" customWidth="1"/>
    <col min="5337" max="5337" width="16.42578125" style="32" bestFit="1" customWidth="1"/>
    <col min="5338" max="5338" width="15.5703125" style="32" bestFit="1" customWidth="1"/>
    <col min="5339" max="5339" width="11.85546875" style="32" bestFit="1" customWidth="1"/>
    <col min="5340" max="5340" width="15.42578125" style="32" bestFit="1" customWidth="1"/>
    <col min="5341" max="5341" width="9.42578125" style="32" bestFit="1" customWidth="1"/>
    <col min="5342" max="5342" width="15.42578125" style="32" bestFit="1" customWidth="1"/>
    <col min="5343" max="5343" width="9.42578125" style="32" bestFit="1" customWidth="1"/>
    <col min="5344" max="5587" width="9.140625" style="32"/>
    <col min="5588" max="5588" width="19" style="32" customWidth="1"/>
    <col min="5589" max="5589" width="57.5703125" style="32" customWidth="1"/>
    <col min="5590" max="5590" width="20.140625" style="32" customWidth="1"/>
    <col min="5591" max="5592" width="17.5703125" style="32" bestFit="1" customWidth="1"/>
    <col min="5593" max="5593" width="16.42578125" style="32" bestFit="1" customWidth="1"/>
    <col min="5594" max="5594" width="15.5703125" style="32" bestFit="1" customWidth="1"/>
    <col min="5595" max="5595" width="11.85546875" style="32" bestFit="1" customWidth="1"/>
    <col min="5596" max="5596" width="15.42578125" style="32" bestFit="1" customWidth="1"/>
    <col min="5597" max="5597" width="9.42578125" style="32" bestFit="1" customWidth="1"/>
    <col min="5598" max="5598" width="15.42578125" style="32" bestFit="1" customWidth="1"/>
    <col min="5599" max="5599" width="9.42578125" style="32" bestFit="1" customWidth="1"/>
    <col min="5600" max="5843" width="9.140625" style="32"/>
    <col min="5844" max="5844" width="19" style="32" customWidth="1"/>
    <col min="5845" max="5845" width="57.5703125" style="32" customWidth="1"/>
    <col min="5846" max="5846" width="20.140625" style="32" customWidth="1"/>
    <col min="5847" max="5848" width="17.5703125" style="32" bestFit="1" customWidth="1"/>
    <col min="5849" max="5849" width="16.42578125" style="32" bestFit="1" customWidth="1"/>
    <col min="5850" max="5850" width="15.5703125" style="32" bestFit="1" customWidth="1"/>
    <col min="5851" max="5851" width="11.85546875" style="32" bestFit="1" customWidth="1"/>
    <col min="5852" max="5852" width="15.42578125" style="32" bestFit="1" customWidth="1"/>
    <col min="5853" max="5853" width="9.42578125" style="32" bestFit="1" customWidth="1"/>
    <col min="5854" max="5854" width="15.42578125" style="32" bestFit="1" customWidth="1"/>
    <col min="5855" max="5855" width="9.42578125" style="32" bestFit="1" customWidth="1"/>
    <col min="5856" max="6099" width="9.140625" style="32"/>
    <col min="6100" max="6100" width="19" style="32" customWidth="1"/>
    <col min="6101" max="6101" width="57.5703125" style="32" customWidth="1"/>
    <col min="6102" max="6102" width="20.140625" style="32" customWidth="1"/>
    <col min="6103" max="6104" width="17.5703125" style="32" bestFit="1" customWidth="1"/>
    <col min="6105" max="6105" width="16.42578125" style="32" bestFit="1" customWidth="1"/>
    <col min="6106" max="6106" width="15.5703125" style="32" bestFit="1" customWidth="1"/>
    <col min="6107" max="6107" width="11.85546875" style="32" bestFit="1" customWidth="1"/>
    <col min="6108" max="6108" width="15.42578125" style="32" bestFit="1" customWidth="1"/>
    <col min="6109" max="6109" width="9.42578125" style="32" bestFit="1" customWidth="1"/>
    <col min="6110" max="6110" width="15.42578125" style="32" bestFit="1" customWidth="1"/>
    <col min="6111" max="6111" width="9.42578125" style="32" bestFit="1" customWidth="1"/>
    <col min="6112" max="6355" width="9.140625" style="32"/>
    <col min="6356" max="6356" width="19" style="32" customWidth="1"/>
    <col min="6357" max="6357" width="57.5703125" style="32" customWidth="1"/>
    <col min="6358" max="6358" width="20.140625" style="32" customWidth="1"/>
    <col min="6359" max="6360" width="17.5703125" style="32" bestFit="1" customWidth="1"/>
    <col min="6361" max="6361" width="16.42578125" style="32" bestFit="1" customWidth="1"/>
    <col min="6362" max="6362" width="15.5703125" style="32" bestFit="1" customWidth="1"/>
    <col min="6363" max="6363" width="11.85546875" style="32" bestFit="1" customWidth="1"/>
    <col min="6364" max="6364" width="15.42578125" style="32" bestFit="1" customWidth="1"/>
    <col min="6365" max="6365" width="9.42578125" style="32" bestFit="1" customWidth="1"/>
    <col min="6366" max="6366" width="15.42578125" style="32" bestFit="1" customWidth="1"/>
    <col min="6367" max="6367" width="9.42578125" style="32" bestFit="1" customWidth="1"/>
    <col min="6368" max="6611" width="9.140625" style="32"/>
    <col min="6612" max="6612" width="19" style="32" customWidth="1"/>
    <col min="6613" max="6613" width="57.5703125" style="32" customWidth="1"/>
    <col min="6614" max="6614" width="20.140625" style="32" customWidth="1"/>
    <col min="6615" max="6616" width="17.5703125" style="32" bestFit="1" customWidth="1"/>
    <col min="6617" max="6617" width="16.42578125" style="32" bestFit="1" customWidth="1"/>
    <col min="6618" max="6618" width="15.5703125" style="32" bestFit="1" customWidth="1"/>
    <col min="6619" max="6619" width="11.85546875" style="32" bestFit="1" customWidth="1"/>
    <col min="6620" max="6620" width="15.42578125" style="32" bestFit="1" customWidth="1"/>
    <col min="6621" max="6621" width="9.42578125" style="32" bestFit="1" customWidth="1"/>
    <col min="6622" max="6622" width="15.42578125" style="32" bestFit="1" customWidth="1"/>
    <col min="6623" max="6623" width="9.42578125" style="32" bestFit="1" customWidth="1"/>
    <col min="6624" max="6867" width="9.140625" style="32"/>
    <col min="6868" max="6868" width="19" style="32" customWidth="1"/>
    <col min="6869" max="6869" width="57.5703125" style="32" customWidth="1"/>
    <col min="6870" max="6870" width="20.140625" style="32" customWidth="1"/>
    <col min="6871" max="6872" width="17.5703125" style="32" bestFit="1" customWidth="1"/>
    <col min="6873" max="6873" width="16.42578125" style="32" bestFit="1" customWidth="1"/>
    <col min="6874" max="6874" width="15.5703125" style="32" bestFit="1" customWidth="1"/>
    <col min="6875" max="6875" width="11.85546875" style="32" bestFit="1" customWidth="1"/>
    <col min="6876" max="6876" width="15.42578125" style="32" bestFit="1" customWidth="1"/>
    <col min="6877" max="6877" width="9.42578125" style="32" bestFit="1" customWidth="1"/>
    <col min="6878" max="6878" width="15.42578125" style="32" bestFit="1" customWidth="1"/>
    <col min="6879" max="6879" width="9.42578125" style="32" bestFit="1" customWidth="1"/>
    <col min="6880" max="7123" width="9.140625" style="32"/>
    <col min="7124" max="7124" width="19" style="32" customWidth="1"/>
    <col min="7125" max="7125" width="57.5703125" style="32" customWidth="1"/>
    <col min="7126" max="7126" width="20.140625" style="32" customWidth="1"/>
    <col min="7127" max="7128" width="17.5703125" style="32" bestFit="1" customWidth="1"/>
    <col min="7129" max="7129" width="16.42578125" style="32" bestFit="1" customWidth="1"/>
    <col min="7130" max="7130" width="15.5703125" style="32" bestFit="1" customWidth="1"/>
    <col min="7131" max="7131" width="11.85546875" style="32" bestFit="1" customWidth="1"/>
    <col min="7132" max="7132" width="15.42578125" style="32" bestFit="1" customWidth="1"/>
    <col min="7133" max="7133" width="9.42578125" style="32" bestFit="1" customWidth="1"/>
    <col min="7134" max="7134" width="15.42578125" style="32" bestFit="1" customWidth="1"/>
    <col min="7135" max="7135" width="9.42578125" style="32" bestFit="1" customWidth="1"/>
    <col min="7136" max="7379" width="9.140625" style="32"/>
    <col min="7380" max="7380" width="19" style="32" customWidth="1"/>
    <col min="7381" max="7381" width="57.5703125" style="32" customWidth="1"/>
    <col min="7382" max="7382" width="20.140625" style="32" customWidth="1"/>
    <col min="7383" max="7384" width="17.5703125" style="32" bestFit="1" customWidth="1"/>
    <col min="7385" max="7385" width="16.42578125" style="32" bestFit="1" customWidth="1"/>
    <col min="7386" max="7386" width="15.5703125" style="32" bestFit="1" customWidth="1"/>
    <col min="7387" max="7387" width="11.85546875" style="32" bestFit="1" customWidth="1"/>
    <col min="7388" max="7388" width="15.42578125" style="32" bestFit="1" customWidth="1"/>
    <col min="7389" max="7389" width="9.42578125" style="32" bestFit="1" customWidth="1"/>
    <col min="7390" max="7390" width="15.42578125" style="32" bestFit="1" customWidth="1"/>
    <col min="7391" max="7391" width="9.42578125" style="32" bestFit="1" customWidth="1"/>
    <col min="7392" max="7635" width="9.140625" style="32"/>
    <col min="7636" max="7636" width="19" style="32" customWidth="1"/>
    <col min="7637" max="7637" width="57.5703125" style="32" customWidth="1"/>
    <col min="7638" max="7638" width="20.140625" style="32" customWidth="1"/>
    <col min="7639" max="7640" width="17.5703125" style="32" bestFit="1" customWidth="1"/>
    <col min="7641" max="7641" width="16.42578125" style="32" bestFit="1" customWidth="1"/>
    <col min="7642" max="7642" width="15.5703125" style="32" bestFit="1" customWidth="1"/>
    <col min="7643" max="7643" width="11.85546875" style="32" bestFit="1" customWidth="1"/>
    <col min="7644" max="7644" width="15.42578125" style="32" bestFit="1" customWidth="1"/>
    <col min="7645" max="7645" width="9.42578125" style="32" bestFit="1" customWidth="1"/>
    <col min="7646" max="7646" width="15.42578125" style="32" bestFit="1" customWidth="1"/>
    <col min="7647" max="7647" width="9.42578125" style="32" bestFit="1" customWidth="1"/>
    <col min="7648" max="7891" width="9.140625" style="32"/>
    <col min="7892" max="7892" width="19" style="32" customWidth="1"/>
    <col min="7893" max="7893" width="57.5703125" style="32" customWidth="1"/>
    <col min="7894" max="7894" width="20.140625" style="32" customWidth="1"/>
    <col min="7895" max="7896" width="17.5703125" style="32" bestFit="1" customWidth="1"/>
    <col min="7897" max="7897" width="16.42578125" style="32" bestFit="1" customWidth="1"/>
    <col min="7898" max="7898" width="15.5703125" style="32" bestFit="1" customWidth="1"/>
    <col min="7899" max="7899" width="11.85546875" style="32" bestFit="1" customWidth="1"/>
    <col min="7900" max="7900" width="15.42578125" style="32" bestFit="1" customWidth="1"/>
    <col min="7901" max="7901" width="9.42578125" style="32" bestFit="1" customWidth="1"/>
    <col min="7902" max="7902" width="15.42578125" style="32" bestFit="1" customWidth="1"/>
    <col min="7903" max="7903" width="9.42578125" style="32" bestFit="1" customWidth="1"/>
    <col min="7904" max="8147" width="9.140625" style="32"/>
    <col min="8148" max="8148" width="19" style="32" customWidth="1"/>
    <col min="8149" max="8149" width="57.5703125" style="32" customWidth="1"/>
    <col min="8150" max="8150" width="20.140625" style="32" customWidth="1"/>
    <col min="8151" max="8152" width="17.5703125" style="32" bestFit="1" customWidth="1"/>
    <col min="8153" max="8153" width="16.42578125" style="32" bestFit="1" customWidth="1"/>
    <col min="8154" max="8154" width="15.5703125" style="32" bestFit="1" customWidth="1"/>
    <col min="8155" max="8155" width="11.85546875" style="32" bestFit="1" customWidth="1"/>
    <col min="8156" max="8156" width="15.42578125" style="32" bestFit="1" customWidth="1"/>
    <col min="8157" max="8157" width="9.42578125" style="32" bestFit="1" customWidth="1"/>
    <col min="8158" max="8158" width="15.42578125" style="32" bestFit="1" customWidth="1"/>
    <col min="8159" max="8159" width="9.42578125" style="32" bestFit="1" customWidth="1"/>
    <col min="8160" max="8403" width="9.140625" style="32"/>
    <col min="8404" max="8404" width="19" style="32" customWidth="1"/>
    <col min="8405" max="8405" width="57.5703125" style="32" customWidth="1"/>
    <col min="8406" max="8406" width="20.140625" style="32" customWidth="1"/>
    <col min="8407" max="8408" width="17.5703125" style="32" bestFit="1" customWidth="1"/>
    <col min="8409" max="8409" width="16.42578125" style="32" bestFit="1" customWidth="1"/>
    <col min="8410" max="8410" width="15.5703125" style="32" bestFit="1" customWidth="1"/>
    <col min="8411" max="8411" width="11.85546875" style="32" bestFit="1" customWidth="1"/>
    <col min="8412" max="8412" width="15.42578125" style="32" bestFit="1" customWidth="1"/>
    <col min="8413" max="8413" width="9.42578125" style="32" bestFit="1" customWidth="1"/>
    <col min="8414" max="8414" width="15.42578125" style="32" bestFit="1" customWidth="1"/>
    <col min="8415" max="8415" width="9.42578125" style="32" bestFit="1" customWidth="1"/>
    <col min="8416" max="8659" width="9.140625" style="32"/>
    <col min="8660" max="8660" width="19" style="32" customWidth="1"/>
    <col min="8661" max="8661" width="57.5703125" style="32" customWidth="1"/>
    <col min="8662" max="8662" width="20.140625" style="32" customWidth="1"/>
    <col min="8663" max="8664" width="17.5703125" style="32" bestFit="1" customWidth="1"/>
    <col min="8665" max="8665" width="16.42578125" style="32" bestFit="1" customWidth="1"/>
    <col min="8666" max="8666" width="15.5703125" style="32" bestFit="1" customWidth="1"/>
    <col min="8667" max="8667" width="11.85546875" style="32" bestFit="1" customWidth="1"/>
    <col min="8668" max="8668" width="15.42578125" style="32" bestFit="1" customWidth="1"/>
    <col min="8669" max="8669" width="9.42578125" style="32" bestFit="1" customWidth="1"/>
    <col min="8670" max="8670" width="15.42578125" style="32" bestFit="1" customWidth="1"/>
    <col min="8671" max="8671" width="9.42578125" style="32" bestFit="1" customWidth="1"/>
    <col min="8672" max="8915" width="9.140625" style="32"/>
    <col min="8916" max="8916" width="19" style="32" customWidth="1"/>
    <col min="8917" max="8917" width="57.5703125" style="32" customWidth="1"/>
    <col min="8918" max="8918" width="20.140625" style="32" customWidth="1"/>
    <col min="8919" max="8920" width="17.5703125" style="32" bestFit="1" customWidth="1"/>
    <col min="8921" max="8921" width="16.42578125" style="32" bestFit="1" customWidth="1"/>
    <col min="8922" max="8922" width="15.5703125" style="32" bestFit="1" customWidth="1"/>
    <col min="8923" max="8923" width="11.85546875" style="32" bestFit="1" customWidth="1"/>
    <col min="8924" max="8924" width="15.42578125" style="32" bestFit="1" customWidth="1"/>
    <col min="8925" max="8925" width="9.42578125" style="32" bestFit="1" customWidth="1"/>
    <col min="8926" max="8926" width="15.42578125" style="32" bestFit="1" customWidth="1"/>
    <col min="8927" max="8927" width="9.42578125" style="32" bestFit="1" customWidth="1"/>
    <col min="8928" max="9171" width="9.140625" style="32"/>
    <col min="9172" max="9172" width="19" style="32" customWidth="1"/>
    <col min="9173" max="9173" width="57.5703125" style="32" customWidth="1"/>
    <col min="9174" max="9174" width="20.140625" style="32" customWidth="1"/>
    <col min="9175" max="9176" width="17.5703125" style="32" bestFit="1" customWidth="1"/>
    <col min="9177" max="9177" width="16.42578125" style="32" bestFit="1" customWidth="1"/>
    <col min="9178" max="9178" width="15.5703125" style="32" bestFit="1" customWidth="1"/>
    <col min="9179" max="9179" width="11.85546875" style="32" bestFit="1" customWidth="1"/>
    <col min="9180" max="9180" width="15.42578125" style="32" bestFit="1" customWidth="1"/>
    <col min="9181" max="9181" width="9.42578125" style="32" bestFit="1" customWidth="1"/>
    <col min="9182" max="9182" width="15.42578125" style="32" bestFit="1" customWidth="1"/>
    <col min="9183" max="9183" width="9.42578125" style="32" bestFit="1" customWidth="1"/>
    <col min="9184" max="9427" width="9.140625" style="32"/>
    <col min="9428" max="9428" width="19" style="32" customWidth="1"/>
    <col min="9429" max="9429" width="57.5703125" style="32" customWidth="1"/>
    <col min="9430" max="9430" width="20.140625" style="32" customWidth="1"/>
    <col min="9431" max="9432" width="17.5703125" style="32" bestFit="1" customWidth="1"/>
    <col min="9433" max="9433" width="16.42578125" style="32" bestFit="1" customWidth="1"/>
    <col min="9434" max="9434" width="15.5703125" style="32" bestFit="1" customWidth="1"/>
    <col min="9435" max="9435" width="11.85546875" style="32" bestFit="1" customWidth="1"/>
    <col min="9436" max="9436" width="15.42578125" style="32" bestFit="1" customWidth="1"/>
    <col min="9437" max="9437" width="9.42578125" style="32" bestFit="1" customWidth="1"/>
    <col min="9438" max="9438" width="15.42578125" style="32" bestFit="1" customWidth="1"/>
    <col min="9439" max="9439" width="9.42578125" style="32" bestFit="1" customWidth="1"/>
    <col min="9440" max="9683" width="9.140625" style="32"/>
    <col min="9684" max="9684" width="19" style="32" customWidth="1"/>
    <col min="9685" max="9685" width="57.5703125" style="32" customWidth="1"/>
    <col min="9686" max="9686" width="20.140625" style="32" customWidth="1"/>
    <col min="9687" max="9688" width="17.5703125" style="32" bestFit="1" customWidth="1"/>
    <col min="9689" max="9689" width="16.42578125" style="32" bestFit="1" customWidth="1"/>
    <col min="9690" max="9690" width="15.5703125" style="32" bestFit="1" customWidth="1"/>
    <col min="9691" max="9691" width="11.85546875" style="32" bestFit="1" customWidth="1"/>
    <col min="9692" max="9692" width="15.42578125" style="32" bestFit="1" customWidth="1"/>
    <col min="9693" max="9693" width="9.42578125" style="32" bestFit="1" customWidth="1"/>
    <col min="9694" max="9694" width="15.42578125" style="32" bestFit="1" customWidth="1"/>
    <col min="9695" max="9695" width="9.42578125" style="32" bestFit="1" customWidth="1"/>
    <col min="9696" max="9939" width="9.140625" style="32"/>
    <col min="9940" max="9940" width="19" style="32" customWidth="1"/>
    <col min="9941" max="9941" width="57.5703125" style="32" customWidth="1"/>
    <col min="9942" max="9942" width="20.140625" style="32" customWidth="1"/>
    <col min="9943" max="9944" width="17.5703125" style="32" bestFit="1" customWidth="1"/>
    <col min="9945" max="9945" width="16.42578125" style="32" bestFit="1" customWidth="1"/>
    <col min="9946" max="9946" width="15.5703125" style="32" bestFit="1" customWidth="1"/>
    <col min="9947" max="9947" width="11.85546875" style="32" bestFit="1" customWidth="1"/>
    <col min="9948" max="9948" width="15.42578125" style="32" bestFit="1" customWidth="1"/>
    <col min="9949" max="9949" width="9.42578125" style="32" bestFit="1" customWidth="1"/>
    <col min="9950" max="9950" width="15.42578125" style="32" bestFit="1" customWidth="1"/>
    <col min="9951" max="9951" width="9.42578125" style="32" bestFit="1" customWidth="1"/>
    <col min="9952" max="10195" width="9.140625" style="32"/>
    <col min="10196" max="10196" width="19" style="32" customWidth="1"/>
    <col min="10197" max="10197" width="57.5703125" style="32" customWidth="1"/>
    <col min="10198" max="10198" width="20.140625" style="32" customWidth="1"/>
    <col min="10199" max="10200" width="17.5703125" style="32" bestFit="1" customWidth="1"/>
    <col min="10201" max="10201" width="16.42578125" style="32" bestFit="1" customWidth="1"/>
    <col min="10202" max="10202" width="15.5703125" style="32" bestFit="1" customWidth="1"/>
    <col min="10203" max="10203" width="11.85546875" style="32" bestFit="1" customWidth="1"/>
    <col min="10204" max="10204" width="15.42578125" style="32" bestFit="1" customWidth="1"/>
    <col min="10205" max="10205" width="9.42578125" style="32" bestFit="1" customWidth="1"/>
    <col min="10206" max="10206" width="15.42578125" style="32" bestFit="1" customWidth="1"/>
    <col min="10207" max="10207" width="9.42578125" style="32" bestFit="1" customWidth="1"/>
    <col min="10208" max="10451" width="9.140625" style="32"/>
    <col min="10452" max="10452" width="19" style="32" customWidth="1"/>
    <col min="10453" max="10453" width="57.5703125" style="32" customWidth="1"/>
    <col min="10454" max="10454" width="20.140625" style="32" customWidth="1"/>
    <col min="10455" max="10456" width="17.5703125" style="32" bestFit="1" customWidth="1"/>
    <col min="10457" max="10457" width="16.42578125" style="32" bestFit="1" customWidth="1"/>
    <col min="10458" max="10458" width="15.5703125" style="32" bestFit="1" customWidth="1"/>
    <col min="10459" max="10459" width="11.85546875" style="32" bestFit="1" customWidth="1"/>
    <col min="10460" max="10460" width="15.42578125" style="32" bestFit="1" customWidth="1"/>
    <col min="10461" max="10461" width="9.42578125" style="32" bestFit="1" customWidth="1"/>
    <col min="10462" max="10462" width="15.42578125" style="32" bestFit="1" customWidth="1"/>
    <col min="10463" max="10463" width="9.42578125" style="32" bestFit="1" customWidth="1"/>
    <col min="10464" max="10707" width="9.140625" style="32"/>
    <col min="10708" max="10708" width="19" style="32" customWidth="1"/>
    <col min="10709" max="10709" width="57.5703125" style="32" customWidth="1"/>
    <col min="10710" max="10710" width="20.140625" style="32" customWidth="1"/>
    <col min="10711" max="10712" width="17.5703125" style="32" bestFit="1" customWidth="1"/>
    <col min="10713" max="10713" width="16.42578125" style="32" bestFit="1" customWidth="1"/>
    <col min="10714" max="10714" width="15.5703125" style="32" bestFit="1" customWidth="1"/>
    <col min="10715" max="10715" width="11.85546875" style="32" bestFit="1" customWidth="1"/>
    <col min="10716" max="10716" width="15.42578125" style="32" bestFit="1" customWidth="1"/>
    <col min="10717" max="10717" width="9.42578125" style="32" bestFit="1" customWidth="1"/>
    <col min="10718" max="10718" width="15.42578125" style="32" bestFit="1" customWidth="1"/>
    <col min="10719" max="10719" width="9.42578125" style="32" bestFit="1" customWidth="1"/>
    <col min="10720" max="10963" width="9.140625" style="32"/>
    <col min="10964" max="10964" width="19" style="32" customWidth="1"/>
    <col min="10965" max="10965" width="57.5703125" style="32" customWidth="1"/>
    <col min="10966" max="10966" width="20.140625" style="32" customWidth="1"/>
    <col min="10967" max="10968" width="17.5703125" style="32" bestFit="1" customWidth="1"/>
    <col min="10969" max="10969" width="16.42578125" style="32" bestFit="1" customWidth="1"/>
    <col min="10970" max="10970" width="15.5703125" style="32" bestFit="1" customWidth="1"/>
    <col min="10971" max="10971" width="11.85546875" style="32" bestFit="1" customWidth="1"/>
    <col min="10972" max="10972" width="15.42578125" style="32" bestFit="1" customWidth="1"/>
    <col min="10973" max="10973" width="9.42578125" style="32" bestFit="1" customWidth="1"/>
    <col min="10974" max="10974" width="15.42578125" style="32" bestFit="1" customWidth="1"/>
    <col min="10975" max="10975" width="9.42578125" style="32" bestFit="1" customWidth="1"/>
    <col min="10976" max="11219" width="9.140625" style="32"/>
    <col min="11220" max="11220" width="19" style="32" customWidth="1"/>
    <col min="11221" max="11221" width="57.5703125" style="32" customWidth="1"/>
    <col min="11222" max="11222" width="20.140625" style="32" customWidth="1"/>
    <col min="11223" max="11224" width="17.5703125" style="32" bestFit="1" customWidth="1"/>
    <col min="11225" max="11225" width="16.42578125" style="32" bestFit="1" customWidth="1"/>
    <col min="11226" max="11226" width="15.5703125" style="32" bestFit="1" customWidth="1"/>
    <col min="11227" max="11227" width="11.85546875" style="32" bestFit="1" customWidth="1"/>
    <col min="11228" max="11228" width="15.42578125" style="32" bestFit="1" customWidth="1"/>
    <col min="11229" max="11229" width="9.42578125" style="32" bestFit="1" customWidth="1"/>
    <col min="11230" max="11230" width="15.42578125" style="32" bestFit="1" customWidth="1"/>
    <col min="11231" max="11231" width="9.42578125" style="32" bestFit="1" customWidth="1"/>
    <col min="11232" max="11475" width="9.140625" style="32"/>
    <col min="11476" max="11476" width="19" style="32" customWidth="1"/>
    <col min="11477" max="11477" width="57.5703125" style="32" customWidth="1"/>
    <col min="11478" max="11478" width="20.140625" style="32" customWidth="1"/>
    <col min="11479" max="11480" width="17.5703125" style="32" bestFit="1" customWidth="1"/>
    <col min="11481" max="11481" width="16.42578125" style="32" bestFit="1" customWidth="1"/>
    <col min="11482" max="11482" width="15.5703125" style="32" bestFit="1" customWidth="1"/>
    <col min="11483" max="11483" width="11.85546875" style="32" bestFit="1" customWidth="1"/>
    <col min="11484" max="11484" width="15.42578125" style="32" bestFit="1" customWidth="1"/>
    <col min="11485" max="11485" width="9.42578125" style="32" bestFit="1" customWidth="1"/>
    <col min="11486" max="11486" width="15.42578125" style="32" bestFit="1" customWidth="1"/>
    <col min="11487" max="11487" width="9.42578125" style="32" bestFit="1" customWidth="1"/>
    <col min="11488" max="11731" width="9.140625" style="32"/>
    <col min="11732" max="11732" width="19" style="32" customWidth="1"/>
    <col min="11733" max="11733" width="57.5703125" style="32" customWidth="1"/>
    <col min="11734" max="11734" width="20.140625" style="32" customWidth="1"/>
    <col min="11735" max="11736" width="17.5703125" style="32" bestFit="1" customWidth="1"/>
    <col min="11737" max="11737" width="16.42578125" style="32" bestFit="1" customWidth="1"/>
    <col min="11738" max="11738" width="15.5703125" style="32" bestFit="1" customWidth="1"/>
    <col min="11739" max="11739" width="11.85546875" style="32" bestFit="1" customWidth="1"/>
    <col min="11740" max="11740" width="15.42578125" style="32" bestFit="1" customWidth="1"/>
    <col min="11741" max="11741" width="9.42578125" style="32" bestFit="1" customWidth="1"/>
    <col min="11742" max="11742" width="15.42578125" style="32" bestFit="1" customWidth="1"/>
    <col min="11743" max="11743" width="9.42578125" style="32" bestFit="1" customWidth="1"/>
    <col min="11744" max="11987" width="9.140625" style="32"/>
    <col min="11988" max="11988" width="19" style="32" customWidth="1"/>
    <col min="11989" max="11989" width="57.5703125" style="32" customWidth="1"/>
    <col min="11990" max="11990" width="20.140625" style="32" customWidth="1"/>
    <col min="11991" max="11992" width="17.5703125" style="32" bestFit="1" customWidth="1"/>
    <col min="11993" max="11993" width="16.42578125" style="32" bestFit="1" customWidth="1"/>
    <col min="11994" max="11994" width="15.5703125" style="32" bestFit="1" customWidth="1"/>
    <col min="11995" max="11995" width="11.85546875" style="32" bestFit="1" customWidth="1"/>
    <col min="11996" max="11996" width="15.42578125" style="32" bestFit="1" customWidth="1"/>
    <col min="11997" max="11997" width="9.42578125" style="32" bestFit="1" customWidth="1"/>
    <col min="11998" max="11998" width="15.42578125" style="32" bestFit="1" customWidth="1"/>
    <col min="11999" max="11999" width="9.42578125" style="32" bestFit="1" customWidth="1"/>
    <col min="12000" max="12243" width="9.140625" style="32"/>
    <col min="12244" max="12244" width="19" style="32" customWidth="1"/>
    <col min="12245" max="12245" width="57.5703125" style="32" customWidth="1"/>
    <col min="12246" max="12246" width="20.140625" style="32" customWidth="1"/>
    <col min="12247" max="12248" width="17.5703125" style="32" bestFit="1" customWidth="1"/>
    <col min="12249" max="12249" width="16.42578125" style="32" bestFit="1" customWidth="1"/>
    <col min="12250" max="12250" width="15.5703125" style="32" bestFit="1" customWidth="1"/>
    <col min="12251" max="12251" width="11.85546875" style="32" bestFit="1" customWidth="1"/>
    <col min="12252" max="12252" width="15.42578125" style="32" bestFit="1" customWidth="1"/>
    <col min="12253" max="12253" width="9.42578125" style="32" bestFit="1" customWidth="1"/>
    <col min="12254" max="12254" width="15.42578125" style="32" bestFit="1" customWidth="1"/>
    <col min="12255" max="12255" width="9.42578125" style="32" bestFit="1" customWidth="1"/>
    <col min="12256" max="12499" width="9.140625" style="32"/>
    <col min="12500" max="12500" width="19" style="32" customWidth="1"/>
    <col min="12501" max="12501" width="57.5703125" style="32" customWidth="1"/>
    <col min="12502" max="12502" width="20.140625" style="32" customWidth="1"/>
    <col min="12503" max="12504" width="17.5703125" style="32" bestFit="1" customWidth="1"/>
    <col min="12505" max="12505" width="16.42578125" style="32" bestFit="1" customWidth="1"/>
    <col min="12506" max="12506" width="15.5703125" style="32" bestFit="1" customWidth="1"/>
    <col min="12507" max="12507" width="11.85546875" style="32" bestFit="1" customWidth="1"/>
    <col min="12508" max="12508" width="15.42578125" style="32" bestFit="1" customWidth="1"/>
    <col min="12509" max="12509" width="9.42578125" style="32" bestFit="1" customWidth="1"/>
    <col min="12510" max="12510" width="15.42578125" style="32" bestFit="1" customWidth="1"/>
    <col min="12511" max="12511" width="9.42578125" style="32" bestFit="1" customWidth="1"/>
    <col min="12512" max="12755" width="9.140625" style="32"/>
    <col min="12756" max="12756" width="19" style="32" customWidth="1"/>
    <col min="12757" max="12757" width="57.5703125" style="32" customWidth="1"/>
    <col min="12758" max="12758" width="20.140625" style="32" customWidth="1"/>
    <col min="12759" max="12760" width="17.5703125" style="32" bestFit="1" customWidth="1"/>
    <col min="12761" max="12761" width="16.42578125" style="32" bestFit="1" customWidth="1"/>
    <col min="12762" max="12762" width="15.5703125" style="32" bestFit="1" customWidth="1"/>
    <col min="12763" max="12763" width="11.85546875" style="32" bestFit="1" customWidth="1"/>
    <col min="12764" max="12764" width="15.42578125" style="32" bestFit="1" customWidth="1"/>
    <col min="12765" max="12765" width="9.42578125" style="32" bestFit="1" customWidth="1"/>
    <col min="12766" max="12766" width="15.42578125" style="32" bestFit="1" customWidth="1"/>
    <col min="12767" max="12767" width="9.42578125" style="32" bestFit="1" customWidth="1"/>
    <col min="12768" max="13011" width="9.140625" style="32"/>
    <col min="13012" max="13012" width="19" style="32" customWidth="1"/>
    <col min="13013" max="13013" width="57.5703125" style="32" customWidth="1"/>
    <col min="13014" max="13014" width="20.140625" style="32" customWidth="1"/>
    <col min="13015" max="13016" width="17.5703125" style="32" bestFit="1" customWidth="1"/>
    <col min="13017" max="13017" width="16.42578125" style="32" bestFit="1" customWidth="1"/>
    <col min="13018" max="13018" width="15.5703125" style="32" bestFit="1" customWidth="1"/>
    <col min="13019" max="13019" width="11.85546875" style="32" bestFit="1" customWidth="1"/>
    <col min="13020" max="13020" width="15.42578125" style="32" bestFit="1" customWidth="1"/>
    <col min="13021" max="13021" width="9.42578125" style="32" bestFit="1" customWidth="1"/>
    <col min="13022" max="13022" width="15.42578125" style="32" bestFit="1" customWidth="1"/>
    <col min="13023" max="13023" width="9.42578125" style="32" bestFit="1" customWidth="1"/>
    <col min="13024" max="13267" width="9.140625" style="32"/>
    <col min="13268" max="13268" width="19" style="32" customWidth="1"/>
    <col min="13269" max="13269" width="57.5703125" style="32" customWidth="1"/>
    <col min="13270" max="13270" width="20.140625" style="32" customWidth="1"/>
    <col min="13271" max="13272" width="17.5703125" style="32" bestFit="1" customWidth="1"/>
    <col min="13273" max="13273" width="16.42578125" style="32" bestFit="1" customWidth="1"/>
    <col min="13274" max="13274" width="15.5703125" style="32" bestFit="1" customWidth="1"/>
    <col min="13275" max="13275" width="11.85546875" style="32" bestFit="1" customWidth="1"/>
    <col min="13276" max="13276" width="15.42578125" style="32" bestFit="1" customWidth="1"/>
    <col min="13277" max="13277" width="9.42578125" style="32" bestFit="1" customWidth="1"/>
    <col min="13278" max="13278" width="15.42578125" style="32" bestFit="1" customWidth="1"/>
    <col min="13279" max="13279" width="9.42578125" style="32" bestFit="1" customWidth="1"/>
    <col min="13280" max="13523" width="9.140625" style="32"/>
    <col min="13524" max="13524" width="19" style="32" customWidth="1"/>
    <col min="13525" max="13525" width="57.5703125" style="32" customWidth="1"/>
    <col min="13526" max="13526" width="20.140625" style="32" customWidth="1"/>
    <col min="13527" max="13528" width="17.5703125" style="32" bestFit="1" customWidth="1"/>
    <col min="13529" max="13529" width="16.42578125" style="32" bestFit="1" customWidth="1"/>
    <col min="13530" max="13530" width="15.5703125" style="32" bestFit="1" customWidth="1"/>
    <col min="13531" max="13531" width="11.85546875" style="32" bestFit="1" customWidth="1"/>
    <col min="13532" max="13532" width="15.42578125" style="32" bestFit="1" customWidth="1"/>
    <col min="13533" max="13533" width="9.42578125" style="32" bestFit="1" customWidth="1"/>
    <col min="13534" max="13534" width="15.42578125" style="32" bestFit="1" customWidth="1"/>
    <col min="13535" max="13535" width="9.42578125" style="32" bestFit="1" customWidth="1"/>
    <col min="13536" max="13779" width="9.140625" style="32"/>
    <col min="13780" max="13780" width="19" style="32" customWidth="1"/>
    <col min="13781" max="13781" width="57.5703125" style="32" customWidth="1"/>
    <col min="13782" max="13782" width="20.140625" style="32" customWidth="1"/>
    <col min="13783" max="13784" width="17.5703125" style="32" bestFit="1" customWidth="1"/>
    <col min="13785" max="13785" width="16.42578125" style="32" bestFit="1" customWidth="1"/>
    <col min="13786" max="13786" width="15.5703125" style="32" bestFit="1" customWidth="1"/>
    <col min="13787" max="13787" width="11.85546875" style="32" bestFit="1" customWidth="1"/>
    <col min="13788" max="13788" width="15.42578125" style="32" bestFit="1" customWidth="1"/>
    <col min="13789" max="13789" width="9.42578125" style="32" bestFit="1" customWidth="1"/>
    <col min="13790" max="13790" width="15.42578125" style="32" bestFit="1" customWidth="1"/>
    <col min="13791" max="13791" width="9.42578125" style="32" bestFit="1" customWidth="1"/>
    <col min="13792" max="14035" width="9.140625" style="32"/>
    <col min="14036" max="14036" width="19" style="32" customWidth="1"/>
    <col min="14037" max="14037" width="57.5703125" style="32" customWidth="1"/>
    <col min="14038" max="14038" width="20.140625" style="32" customWidth="1"/>
    <col min="14039" max="14040" width="17.5703125" style="32" bestFit="1" customWidth="1"/>
    <col min="14041" max="14041" width="16.42578125" style="32" bestFit="1" customWidth="1"/>
    <col min="14042" max="14042" width="15.5703125" style="32" bestFit="1" customWidth="1"/>
    <col min="14043" max="14043" width="11.85546875" style="32" bestFit="1" customWidth="1"/>
    <col min="14044" max="14044" width="15.42578125" style="32" bestFit="1" customWidth="1"/>
    <col min="14045" max="14045" width="9.42578125" style="32" bestFit="1" customWidth="1"/>
    <col min="14046" max="14046" width="15.42578125" style="32" bestFit="1" customWidth="1"/>
    <col min="14047" max="14047" width="9.42578125" style="32" bestFit="1" customWidth="1"/>
    <col min="14048" max="14291" width="9.140625" style="32"/>
    <col min="14292" max="14292" width="19" style="32" customWidth="1"/>
    <col min="14293" max="14293" width="57.5703125" style="32" customWidth="1"/>
    <col min="14294" max="14294" width="20.140625" style="32" customWidth="1"/>
    <col min="14295" max="14296" width="17.5703125" style="32" bestFit="1" customWidth="1"/>
    <col min="14297" max="14297" width="16.42578125" style="32" bestFit="1" customWidth="1"/>
    <col min="14298" max="14298" width="15.5703125" style="32" bestFit="1" customWidth="1"/>
    <col min="14299" max="14299" width="11.85546875" style="32" bestFit="1" customWidth="1"/>
    <col min="14300" max="14300" width="15.42578125" style="32" bestFit="1" customWidth="1"/>
    <col min="14301" max="14301" width="9.42578125" style="32" bestFit="1" customWidth="1"/>
    <col min="14302" max="14302" width="15.42578125" style="32" bestFit="1" customWidth="1"/>
    <col min="14303" max="14303" width="9.42578125" style="32" bestFit="1" customWidth="1"/>
    <col min="14304" max="14547" width="9.140625" style="32"/>
    <col min="14548" max="14548" width="19" style="32" customWidth="1"/>
    <col min="14549" max="14549" width="57.5703125" style="32" customWidth="1"/>
    <col min="14550" max="14550" width="20.140625" style="32" customWidth="1"/>
    <col min="14551" max="14552" width="17.5703125" style="32" bestFit="1" customWidth="1"/>
    <col min="14553" max="14553" width="16.42578125" style="32" bestFit="1" customWidth="1"/>
    <col min="14554" max="14554" width="15.5703125" style="32" bestFit="1" customWidth="1"/>
    <col min="14555" max="14555" width="11.85546875" style="32" bestFit="1" customWidth="1"/>
    <col min="14556" max="14556" width="15.42578125" style="32" bestFit="1" customWidth="1"/>
    <col min="14557" max="14557" width="9.42578125" style="32" bestFit="1" customWidth="1"/>
    <col min="14558" max="14558" width="15.42578125" style="32" bestFit="1" customWidth="1"/>
    <col min="14559" max="14559" width="9.42578125" style="32" bestFit="1" customWidth="1"/>
    <col min="14560" max="14803" width="9.140625" style="32"/>
    <col min="14804" max="14804" width="19" style="32" customWidth="1"/>
    <col min="14805" max="14805" width="57.5703125" style="32" customWidth="1"/>
    <col min="14806" max="14806" width="20.140625" style="32" customWidth="1"/>
    <col min="14807" max="14808" width="17.5703125" style="32" bestFit="1" customWidth="1"/>
    <col min="14809" max="14809" width="16.42578125" style="32" bestFit="1" customWidth="1"/>
    <col min="14810" max="14810" width="15.5703125" style="32" bestFit="1" customWidth="1"/>
    <col min="14811" max="14811" width="11.85546875" style="32" bestFit="1" customWidth="1"/>
    <col min="14812" max="14812" width="15.42578125" style="32" bestFit="1" customWidth="1"/>
    <col min="14813" max="14813" width="9.42578125" style="32" bestFit="1" customWidth="1"/>
    <col min="14814" max="14814" width="15.42578125" style="32" bestFit="1" customWidth="1"/>
    <col min="14815" max="14815" width="9.42578125" style="32" bestFit="1" customWidth="1"/>
    <col min="14816" max="15059" width="9.140625" style="32"/>
    <col min="15060" max="15060" width="19" style="32" customWidth="1"/>
    <col min="15061" max="15061" width="57.5703125" style="32" customWidth="1"/>
    <col min="15062" max="15062" width="20.140625" style="32" customWidth="1"/>
    <col min="15063" max="15064" width="17.5703125" style="32" bestFit="1" customWidth="1"/>
    <col min="15065" max="15065" width="16.42578125" style="32" bestFit="1" customWidth="1"/>
    <col min="15066" max="15066" width="15.5703125" style="32" bestFit="1" customWidth="1"/>
    <col min="15067" max="15067" width="11.85546875" style="32" bestFit="1" customWidth="1"/>
    <col min="15068" max="15068" width="15.42578125" style="32" bestFit="1" customWidth="1"/>
    <col min="15069" max="15069" width="9.42578125" style="32" bestFit="1" customWidth="1"/>
    <col min="15070" max="15070" width="15.42578125" style="32" bestFit="1" customWidth="1"/>
    <col min="15071" max="15071" width="9.42578125" style="32" bestFit="1" customWidth="1"/>
    <col min="15072" max="15315" width="9.140625" style="32"/>
    <col min="15316" max="15316" width="19" style="32" customWidth="1"/>
    <col min="15317" max="15317" width="57.5703125" style="32" customWidth="1"/>
    <col min="15318" max="15318" width="20.140625" style="32" customWidth="1"/>
    <col min="15319" max="15320" width="17.5703125" style="32" bestFit="1" customWidth="1"/>
    <col min="15321" max="15321" width="16.42578125" style="32" bestFit="1" customWidth="1"/>
    <col min="15322" max="15322" width="15.5703125" style="32" bestFit="1" customWidth="1"/>
    <col min="15323" max="15323" width="11.85546875" style="32" bestFit="1" customWidth="1"/>
    <col min="15324" max="15324" width="15.42578125" style="32" bestFit="1" customWidth="1"/>
    <col min="15325" max="15325" width="9.42578125" style="32" bestFit="1" customWidth="1"/>
    <col min="15326" max="15326" width="15.42578125" style="32" bestFit="1" customWidth="1"/>
    <col min="15327" max="15327" width="9.42578125" style="32" bestFit="1" customWidth="1"/>
    <col min="15328" max="15571" width="9.140625" style="32"/>
    <col min="15572" max="15572" width="19" style="32" customWidth="1"/>
    <col min="15573" max="15573" width="57.5703125" style="32" customWidth="1"/>
    <col min="15574" max="15574" width="20.140625" style="32" customWidth="1"/>
    <col min="15575" max="15576" width="17.5703125" style="32" bestFit="1" customWidth="1"/>
    <col min="15577" max="15577" width="16.42578125" style="32" bestFit="1" customWidth="1"/>
    <col min="15578" max="15578" width="15.5703125" style="32" bestFit="1" customWidth="1"/>
    <col min="15579" max="15579" width="11.85546875" style="32" bestFit="1" customWidth="1"/>
    <col min="15580" max="15580" width="15.42578125" style="32" bestFit="1" customWidth="1"/>
    <col min="15581" max="15581" width="9.42578125" style="32" bestFit="1" customWidth="1"/>
    <col min="15582" max="15582" width="15.42578125" style="32" bestFit="1" customWidth="1"/>
    <col min="15583" max="15583" width="9.42578125" style="32" bestFit="1" customWidth="1"/>
    <col min="15584" max="15827" width="9.140625" style="32"/>
    <col min="15828" max="15828" width="19" style="32" customWidth="1"/>
    <col min="15829" max="15829" width="57.5703125" style="32" customWidth="1"/>
    <col min="15830" max="15830" width="20.140625" style="32" customWidth="1"/>
    <col min="15831" max="15832" width="17.5703125" style="32" bestFit="1" customWidth="1"/>
    <col min="15833" max="15833" width="16.42578125" style="32" bestFit="1" customWidth="1"/>
    <col min="15834" max="15834" width="15.5703125" style="32" bestFit="1" customWidth="1"/>
    <col min="15835" max="15835" width="11.85546875" style="32" bestFit="1" customWidth="1"/>
    <col min="15836" max="15836" width="15.42578125" style="32" bestFit="1" customWidth="1"/>
    <col min="15837" max="15837" width="9.42578125" style="32" bestFit="1" customWidth="1"/>
    <col min="15838" max="15838" width="15.42578125" style="32" bestFit="1" customWidth="1"/>
    <col min="15839" max="15839" width="9.42578125" style="32" bestFit="1" customWidth="1"/>
    <col min="15840" max="16083" width="9.140625" style="32"/>
    <col min="16084" max="16084" width="19" style="32" customWidth="1"/>
    <col min="16085" max="16085" width="57.5703125" style="32" customWidth="1"/>
    <col min="16086" max="16086" width="20.140625" style="32" customWidth="1"/>
    <col min="16087" max="16088" width="17.5703125" style="32" bestFit="1" customWidth="1"/>
    <col min="16089" max="16089" width="16.42578125" style="32" bestFit="1" customWidth="1"/>
    <col min="16090" max="16090" width="15.5703125" style="32" bestFit="1" customWidth="1"/>
    <col min="16091" max="16091" width="11.85546875" style="32" bestFit="1" customWidth="1"/>
    <col min="16092" max="16092" width="15.42578125" style="32" bestFit="1" customWidth="1"/>
    <col min="16093" max="16093" width="9.42578125" style="32" bestFit="1" customWidth="1"/>
    <col min="16094" max="16094" width="15.42578125" style="32" bestFit="1" customWidth="1"/>
    <col min="16095" max="16095" width="9.42578125" style="32" bestFit="1" customWidth="1"/>
    <col min="16096" max="16384" width="9.140625" style="32"/>
  </cols>
  <sheetData>
    <row r="1" spans="1:8" ht="15.75" hidden="1">
      <c r="A1" s="320" t="s">
        <v>0</v>
      </c>
      <c r="B1" s="320"/>
      <c r="C1" s="320"/>
      <c r="D1" s="320"/>
      <c r="E1" s="320"/>
      <c r="F1" s="320"/>
      <c r="G1" s="320"/>
      <c r="H1" s="320"/>
    </row>
    <row r="2" spans="1:8" ht="18" hidden="1">
      <c r="A2" s="129"/>
      <c r="B2" s="129"/>
      <c r="C2" s="129"/>
      <c r="D2" s="129"/>
      <c r="E2" s="129"/>
      <c r="F2" s="129"/>
      <c r="G2" s="129"/>
      <c r="H2" s="136"/>
    </row>
    <row r="3" spans="1:8" ht="15.75" hidden="1" customHeight="1">
      <c r="A3" s="320" t="s">
        <v>23</v>
      </c>
      <c r="B3" s="320"/>
      <c r="C3" s="320"/>
      <c r="D3" s="320"/>
      <c r="E3" s="320"/>
      <c r="F3" s="320"/>
      <c r="G3" s="320"/>
      <c r="H3" s="320"/>
    </row>
    <row r="4" spans="1:8" ht="18" hidden="1">
      <c r="A4" s="129"/>
      <c r="B4" s="129"/>
      <c r="C4" s="129"/>
      <c r="D4" s="129"/>
      <c r="E4" s="129"/>
      <c r="F4" s="129"/>
      <c r="G4" s="129"/>
      <c r="H4" s="136"/>
    </row>
    <row r="5" spans="1:8" ht="15.75" hidden="1" customHeight="1">
      <c r="A5" s="320" t="s">
        <v>24</v>
      </c>
      <c r="B5" s="320"/>
      <c r="C5" s="320"/>
      <c r="D5" s="320"/>
      <c r="E5" s="320"/>
      <c r="F5" s="320"/>
      <c r="G5" s="320"/>
      <c r="H5" s="320"/>
    </row>
    <row r="6" spans="1:8" ht="18" hidden="1">
      <c r="A6" s="42"/>
      <c r="B6" s="42"/>
      <c r="C6" s="129"/>
      <c r="D6" s="42"/>
      <c r="E6" s="42"/>
      <c r="F6" s="42"/>
      <c r="G6" s="42"/>
      <c r="H6" s="136"/>
    </row>
    <row r="7" spans="1:8" s="33" customFormat="1" ht="60" customHeight="1">
      <c r="A7" s="319" t="s">
        <v>3</v>
      </c>
      <c r="B7" s="319"/>
      <c r="C7" s="126" t="s">
        <v>569</v>
      </c>
      <c r="D7" s="126" t="s">
        <v>575</v>
      </c>
      <c r="E7" s="126" t="s">
        <v>576</v>
      </c>
      <c r="F7" s="126" t="s">
        <v>577</v>
      </c>
      <c r="G7" s="45" t="s">
        <v>260</v>
      </c>
      <c r="H7" s="126" t="s">
        <v>261</v>
      </c>
    </row>
    <row r="8" spans="1:8" s="34" customFormat="1" ht="12.75" customHeight="1" thickBot="1">
      <c r="A8" s="321">
        <v>1</v>
      </c>
      <c r="B8" s="321"/>
      <c r="C8" s="251">
        <v>2</v>
      </c>
      <c r="D8" s="251">
        <v>3</v>
      </c>
      <c r="E8" s="251">
        <v>4.3333333333333304</v>
      </c>
      <c r="F8" s="251">
        <v>5.0833333333333304</v>
      </c>
      <c r="G8" s="251">
        <v>6</v>
      </c>
      <c r="H8" s="251">
        <v>7</v>
      </c>
    </row>
    <row r="9" spans="1:8" s="34" customFormat="1" ht="26.25" customHeight="1" thickBot="1">
      <c r="A9" s="268"/>
      <c r="B9" s="269" t="s">
        <v>80</v>
      </c>
      <c r="C9" s="270">
        <f>+C10+C113</f>
        <v>2567894.59</v>
      </c>
      <c r="D9" s="270">
        <f>+D10+D113</f>
        <v>5809298</v>
      </c>
      <c r="E9" s="270">
        <f>+E10+E113</f>
        <v>5809298</v>
      </c>
      <c r="F9" s="270">
        <f>+F10+F113</f>
        <v>2962878.2714</v>
      </c>
      <c r="G9" s="270">
        <f>+F9/C9*100</f>
        <v>115.38161585518975</v>
      </c>
      <c r="H9" s="271">
        <f>+F9/E9*100</f>
        <v>51.002346090698047</v>
      </c>
    </row>
    <row r="10" spans="1:8" ht="20.25" customHeight="1">
      <c r="A10" s="151" t="s">
        <v>81</v>
      </c>
      <c r="B10" s="152" t="s">
        <v>82</v>
      </c>
      <c r="C10" s="153">
        <v>2558617.8499999996</v>
      </c>
      <c r="D10" s="153">
        <v>5770098</v>
      </c>
      <c r="E10" s="153">
        <v>5770098</v>
      </c>
      <c r="F10" s="153">
        <v>2948051.9813999999</v>
      </c>
      <c r="G10" s="155">
        <f>+F10/C10*100</f>
        <v>115.22048833513767</v>
      </c>
      <c r="H10" s="155">
        <f>+F10/E10*100</f>
        <v>51.091887545064232</v>
      </c>
    </row>
    <row r="11" spans="1:8">
      <c r="A11" s="140" t="s">
        <v>83</v>
      </c>
      <c r="B11" s="141" t="s">
        <v>84</v>
      </c>
      <c r="C11" s="253">
        <v>2152239.0699999998</v>
      </c>
      <c r="D11" s="253">
        <v>4644878</v>
      </c>
      <c r="E11" s="253">
        <v>4644878</v>
      </c>
      <c r="F11" s="253">
        <v>2322654.9413999999</v>
      </c>
      <c r="G11" s="137">
        <f>+F11/C11*100</f>
        <v>107.91807349729044</v>
      </c>
      <c r="H11" s="137">
        <f>+F11/D11*100</f>
        <v>50.004649021997992</v>
      </c>
    </row>
    <row r="12" spans="1:8">
      <c r="A12" s="138" t="s">
        <v>85</v>
      </c>
      <c r="B12" s="139" t="s">
        <v>86</v>
      </c>
      <c r="C12" s="253">
        <v>1772434</v>
      </c>
      <c r="D12" s="262">
        <v>3857526</v>
      </c>
      <c r="E12" s="262">
        <v>3857526</v>
      </c>
      <c r="F12" s="253">
        <v>1896053.5499999998</v>
      </c>
      <c r="G12" s="137">
        <f>+F12/C12*100</f>
        <v>106.974564356134</v>
      </c>
      <c r="H12" s="137">
        <f>+F12/D12*100</f>
        <v>49.152061450784771</v>
      </c>
    </row>
    <row r="13" spans="1:8">
      <c r="A13" s="44" t="s">
        <v>87</v>
      </c>
      <c r="B13" s="43" t="s">
        <v>88</v>
      </c>
      <c r="C13" s="255">
        <v>1772434</v>
      </c>
      <c r="D13" s="255">
        <v>3857526</v>
      </c>
      <c r="E13" s="255">
        <v>3857526</v>
      </c>
      <c r="F13" s="255">
        <v>1896053.5499999998</v>
      </c>
      <c r="G13" s="135"/>
      <c r="H13" s="137"/>
    </row>
    <row r="14" spans="1:8">
      <c r="A14" s="44" t="s">
        <v>373</v>
      </c>
      <c r="B14" s="43" t="s">
        <v>374</v>
      </c>
      <c r="C14" s="255">
        <v>0</v>
      </c>
      <c r="D14" s="257"/>
      <c r="E14" s="257"/>
      <c r="F14" s="255"/>
      <c r="G14" s="135"/>
      <c r="H14" s="137"/>
    </row>
    <row r="15" spans="1:8">
      <c r="A15" s="44" t="s">
        <v>89</v>
      </c>
      <c r="B15" s="43" t="s">
        <v>90</v>
      </c>
      <c r="C15" s="255">
        <v>0</v>
      </c>
      <c r="D15" s="257"/>
      <c r="E15" s="257"/>
      <c r="F15" s="255"/>
      <c r="G15" s="135"/>
      <c r="H15" s="137"/>
    </row>
    <row r="16" spans="1:8">
      <c r="A16" s="44" t="s">
        <v>375</v>
      </c>
      <c r="B16" s="43" t="s">
        <v>376</v>
      </c>
      <c r="C16" s="255">
        <v>0</v>
      </c>
      <c r="D16" s="257"/>
      <c r="E16" s="257"/>
      <c r="F16" s="255">
        <v>0</v>
      </c>
      <c r="G16" s="135"/>
      <c r="H16" s="137"/>
    </row>
    <row r="17" spans="1:8">
      <c r="A17" s="138" t="s">
        <v>91</v>
      </c>
      <c r="B17" s="139" t="s">
        <v>92</v>
      </c>
      <c r="C17" s="253">
        <v>87353.459999999992</v>
      </c>
      <c r="D17" s="253">
        <v>157345</v>
      </c>
      <c r="E17" s="253">
        <v>157345</v>
      </c>
      <c r="F17" s="253">
        <v>115626.98</v>
      </c>
      <c r="G17" s="137">
        <f>+F17/C17*100</f>
        <v>132.36680035341476</v>
      </c>
      <c r="H17" s="137">
        <f>+F17/D17*100</f>
        <v>73.486275382122088</v>
      </c>
    </row>
    <row r="18" spans="1:8">
      <c r="A18" s="44" t="s">
        <v>93</v>
      </c>
      <c r="B18" s="43" t="s">
        <v>92</v>
      </c>
      <c r="C18" s="255">
        <v>87353.459999999992</v>
      </c>
      <c r="D18" s="263">
        <v>157345</v>
      </c>
      <c r="E18" s="263">
        <v>157345</v>
      </c>
      <c r="F18" s="255">
        <v>115626.98</v>
      </c>
      <c r="G18" s="135"/>
      <c r="H18" s="137"/>
    </row>
    <row r="19" spans="1:8">
      <c r="A19" s="138" t="s">
        <v>94</v>
      </c>
      <c r="B19" s="139" t="s">
        <v>95</v>
      </c>
      <c r="C19" s="253">
        <v>292451.61</v>
      </c>
      <c r="D19" s="253">
        <v>630007</v>
      </c>
      <c r="E19" s="253">
        <v>630007</v>
      </c>
      <c r="F19" s="253">
        <v>310974.41139999998</v>
      </c>
      <c r="G19" s="137">
        <f>+F19/C19*100</f>
        <v>106.33362948489153</v>
      </c>
      <c r="H19" s="137">
        <f>+F19/D19*100</f>
        <v>49.360469232881535</v>
      </c>
    </row>
    <row r="20" spans="1:8">
      <c r="A20" s="44" t="s">
        <v>377</v>
      </c>
      <c r="B20" s="43" t="s">
        <v>378</v>
      </c>
      <c r="C20" s="255"/>
      <c r="D20" s="257"/>
      <c r="E20" s="257"/>
      <c r="F20" s="255"/>
      <c r="G20" s="135"/>
      <c r="H20" s="137"/>
    </row>
    <row r="21" spans="1:8">
      <c r="A21" s="44" t="s">
        <v>96</v>
      </c>
      <c r="B21" s="43" t="s">
        <v>97</v>
      </c>
      <c r="C21" s="255">
        <v>292451.61</v>
      </c>
      <c r="D21" s="264">
        <v>630007</v>
      </c>
      <c r="E21" s="264">
        <v>630007</v>
      </c>
      <c r="F21" s="255">
        <v>310974.41139999998</v>
      </c>
      <c r="G21" s="135"/>
      <c r="H21" s="137"/>
    </row>
    <row r="22" spans="1:8">
      <c r="A22" s="44" t="s">
        <v>379</v>
      </c>
      <c r="B22" s="43" t="s">
        <v>380</v>
      </c>
      <c r="C22" s="255"/>
      <c r="D22" s="257"/>
      <c r="E22" s="257"/>
      <c r="F22" s="255"/>
      <c r="G22" s="135"/>
      <c r="H22" s="137"/>
    </row>
    <row r="23" spans="1:8">
      <c r="A23" s="140" t="s">
        <v>98</v>
      </c>
      <c r="B23" s="141" t="s">
        <v>99</v>
      </c>
      <c r="C23" s="253">
        <v>385878.29999999993</v>
      </c>
      <c r="D23" s="253">
        <v>1073620</v>
      </c>
      <c r="E23" s="253">
        <v>1073620</v>
      </c>
      <c r="F23" s="253">
        <v>612430.6</v>
      </c>
      <c r="G23" s="137">
        <f t="shared" ref="G23:G24" si="0">+F23/C23*100</f>
        <v>158.71081633768992</v>
      </c>
      <c r="H23" s="137">
        <f t="shared" ref="H23:H24" si="1">+F23/D23*100</f>
        <v>57.043516327937262</v>
      </c>
    </row>
    <row r="24" spans="1:8">
      <c r="A24" s="138" t="s">
        <v>100</v>
      </c>
      <c r="B24" s="139" t="s">
        <v>101</v>
      </c>
      <c r="C24" s="253">
        <v>119222.67000000001</v>
      </c>
      <c r="D24" s="253">
        <v>239637</v>
      </c>
      <c r="E24" s="253">
        <v>239637</v>
      </c>
      <c r="F24" s="253">
        <v>155096.9</v>
      </c>
      <c r="G24" s="137">
        <f t="shared" si="0"/>
        <v>130.09010786287539</v>
      </c>
      <c r="H24" s="137">
        <f t="shared" si="1"/>
        <v>64.721599752959676</v>
      </c>
    </row>
    <row r="25" spans="1:8">
      <c r="A25" s="44" t="s">
        <v>102</v>
      </c>
      <c r="B25" s="43" t="s">
        <v>103</v>
      </c>
      <c r="C25" s="255">
        <v>77495.010000000009</v>
      </c>
      <c r="D25" s="264">
        <v>137781</v>
      </c>
      <c r="E25" s="264">
        <v>137781</v>
      </c>
      <c r="F25" s="255">
        <v>97462.04</v>
      </c>
      <c r="G25" s="135"/>
      <c r="H25" s="137"/>
    </row>
    <row r="26" spans="1:8">
      <c r="A26" s="44" t="s">
        <v>104</v>
      </c>
      <c r="B26" s="43" t="s">
        <v>105</v>
      </c>
      <c r="C26" s="255">
        <v>34666.660000000003</v>
      </c>
      <c r="D26" s="264">
        <v>67861</v>
      </c>
      <c r="E26" s="264">
        <v>67861</v>
      </c>
      <c r="F26" s="255">
        <v>34984.17</v>
      </c>
      <c r="G26" s="135"/>
      <c r="H26" s="137"/>
    </row>
    <row r="27" spans="1:8">
      <c r="A27" s="44" t="s">
        <v>106</v>
      </c>
      <c r="B27" s="43" t="s">
        <v>107</v>
      </c>
      <c r="C27" s="255">
        <v>7061</v>
      </c>
      <c r="D27" s="264">
        <v>33995</v>
      </c>
      <c r="E27" s="264">
        <v>33995</v>
      </c>
      <c r="F27" s="255">
        <v>22650.69</v>
      </c>
      <c r="G27" s="135"/>
      <c r="H27" s="137"/>
    </row>
    <row r="28" spans="1:8">
      <c r="A28" s="44" t="s">
        <v>108</v>
      </c>
      <c r="B28" s="43" t="s">
        <v>109</v>
      </c>
      <c r="C28" s="255"/>
      <c r="D28" s="257"/>
      <c r="E28" s="257"/>
      <c r="F28" s="255"/>
      <c r="G28" s="135"/>
      <c r="H28" s="137"/>
    </row>
    <row r="29" spans="1:8">
      <c r="A29" s="138" t="s">
        <v>110</v>
      </c>
      <c r="B29" s="139" t="s">
        <v>111</v>
      </c>
      <c r="C29" s="253">
        <v>41311.259999999995</v>
      </c>
      <c r="D29" s="253">
        <v>107741</v>
      </c>
      <c r="E29" s="253">
        <v>107741</v>
      </c>
      <c r="F29" s="253">
        <v>55803.86</v>
      </c>
      <c r="G29" s="137">
        <f t="shared" ref="G29" si="2">+F29/C29*100</f>
        <v>135.0814765756358</v>
      </c>
      <c r="H29" s="137">
        <f t="shared" ref="H29" si="3">+F29/D29*100</f>
        <v>51.794451508710701</v>
      </c>
    </row>
    <row r="30" spans="1:8">
      <c r="A30" s="44" t="s">
        <v>112</v>
      </c>
      <c r="B30" s="43" t="s">
        <v>113</v>
      </c>
      <c r="C30" s="255">
        <v>13849.6</v>
      </c>
      <c r="D30" s="264">
        <v>55916</v>
      </c>
      <c r="E30" s="264">
        <v>55916</v>
      </c>
      <c r="F30" s="255">
        <v>31894.95</v>
      </c>
      <c r="G30" s="135"/>
      <c r="H30" s="137"/>
    </row>
    <row r="31" spans="1:8">
      <c r="A31" s="44" t="s">
        <v>381</v>
      </c>
      <c r="B31" s="43" t="s">
        <v>382</v>
      </c>
      <c r="C31" s="255">
        <v>2250.89</v>
      </c>
      <c r="D31" s="264">
        <v>3000</v>
      </c>
      <c r="E31" s="264">
        <v>3000</v>
      </c>
      <c r="F31" s="255">
        <v>0</v>
      </c>
      <c r="G31" s="135"/>
      <c r="H31" s="137"/>
    </row>
    <row r="32" spans="1:8">
      <c r="A32" s="44" t="s">
        <v>114</v>
      </c>
      <c r="B32" s="43" t="s">
        <v>115</v>
      </c>
      <c r="C32" s="255">
        <v>21532</v>
      </c>
      <c r="D32" s="264">
        <v>36825</v>
      </c>
      <c r="E32" s="264">
        <v>36825</v>
      </c>
      <c r="F32" s="225">
        <v>20528.259999999998</v>
      </c>
      <c r="G32" s="135"/>
      <c r="H32" s="137"/>
    </row>
    <row r="33" spans="1:8">
      <c r="A33" s="44" t="s">
        <v>116</v>
      </c>
      <c r="B33" s="43" t="s">
        <v>117</v>
      </c>
      <c r="C33" s="255">
        <v>1199.52</v>
      </c>
      <c r="D33" s="264">
        <v>4000</v>
      </c>
      <c r="E33" s="264">
        <v>4000</v>
      </c>
      <c r="F33" s="225">
        <v>1594.82</v>
      </c>
      <c r="G33" s="135"/>
      <c r="H33" s="137"/>
    </row>
    <row r="34" spans="1:8">
      <c r="A34" s="44" t="s">
        <v>118</v>
      </c>
      <c r="B34" s="43" t="s">
        <v>119</v>
      </c>
      <c r="C34" s="255">
        <v>2479.25</v>
      </c>
      <c r="D34" s="264">
        <v>7000</v>
      </c>
      <c r="E34" s="264">
        <v>7000</v>
      </c>
      <c r="F34" s="225">
        <v>1785.83</v>
      </c>
      <c r="G34" s="135"/>
      <c r="H34" s="137"/>
    </row>
    <row r="35" spans="1:8">
      <c r="A35" s="44" t="s">
        <v>120</v>
      </c>
      <c r="B35" s="43" t="s">
        <v>121</v>
      </c>
      <c r="C35" s="255">
        <v>0</v>
      </c>
      <c r="D35" s="264">
        <v>1000</v>
      </c>
      <c r="E35" s="264">
        <v>1000</v>
      </c>
      <c r="F35" s="225"/>
      <c r="G35" s="135"/>
      <c r="H35" s="137"/>
    </row>
    <row r="36" spans="1:8">
      <c r="A36" s="138" t="s">
        <v>122</v>
      </c>
      <c r="B36" s="139" t="s">
        <v>123</v>
      </c>
      <c r="C36" s="253">
        <v>181637.27</v>
      </c>
      <c r="D36" s="253">
        <v>644632</v>
      </c>
      <c r="E36" s="253">
        <v>644632</v>
      </c>
      <c r="F36" s="171">
        <v>329239.42</v>
      </c>
      <c r="G36" s="137">
        <f t="shared" ref="G36" si="4">+F36/C36*100</f>
        <v>181.26203944818153</v>
      </c>
      <c r="H36" s="137">
        <f t="shared" ref="H36" si="5">+F36/D36*100</f>
        <v>51.074011218803903</v>
      </c>
    </row>
    <row r="37" spans="1:8">
      <c r="A37" s="44" t="s">
        <v>124</v>
      </c>
      <c r="B37" s="43" t="s">
        <v>125</v>
      </c>
      <c r="C37" s="255">
        <v>15907</v>
      </c>
      <c r="D37" s="264">
        <v>28908</v>
      </c>
      <c r="E37" s="264">
        <v>28908</v>
      </c>
      <c r="F37" s="225">
        <v>13078.89</v>
      </c>
      <c r="G37" s="135"/>
      <c r="H37" s="137"/>
    </row>
    <row r="38" spans="1:8">
      <c r="A38" s="44" t="s">
        <v>126</v>
      </c>
      <c r="B38" s="43" t="s">
        <v>127</v>
      </c>
      <c r="C38" s="255">
        <v>2448</v>
      </c>
      <c r="D38" s="264">
        <v>235000</v>
      </c>
      <c r="E38" s="264">
        <v>235000</v>
      </c>
      <c r="F38" s="225">
        <v>91409.11</v>
      </c>
      <c r="G38" s="135"/>
      <c r="H38" s="137"/>
    </row>
    <row r="39" spans="1:8">
      <c r="A39" s="44" t="s">
        <v>128</v>
      </c>
      <c r="B39" s="43" t="s">
        <v>129</v>
      </c>
      <c r="C39" s="255">
        <v>20035.38</v>
      </c>
      <c r="D39" s="264">
        <v>33530</v>
      </c>
      <c r="E39" s="264">
        <v>33530</v>
      </c>
      <c r="F39" s="225">
        <v>18780.879999999997</v>
      </c>
      <c r="G39" s="135"/>
      <c r="H39" s="137"/>
    </row>
    <row r="40" spans="1:8">
      <c r="A40" s="44" t="s">
        <v>130</v>
      </c>
      <c r="B40" s="43" t="s">
        <v>131</v>
      </c>
      <c r="C40" s="255">
        <v>10159.280000000001</v>
      </c>
      <c r="D40" s="264">
        <v>21920</v>
      </c>
      <c r="E40" s="264">
        <v>21920</v>
      </c>
      <c r="F40" s="225">
        <v>6069.58</v>
      </c>
      <c r="G40" s="135"/>
      <c r="H40" s="137"/>
    </row>
    <row r="41" spans="1:8">
      <c r="A41" s="44" t="s">
        <v>132</v>
      </c>
      <c r="B41" s="43" t="s">
        <v>133</v>
      </c>
      <c r="C41" s="255">
        <v>37111.58</v>
      </c>
      <c r="D41" s="264">
        <v>30304</v>
      </c>
      <c r="E41" s="264">
        <v>30304</v>
      </c>
      <c r="F41" s="225">
        <v>27906.05</v>
      </c>
      <c r="G41" s="135"/>
      <c r="H41" s="137"/>
    </row>
    <row r="42" spans="1:8">
      <c r="A42" s="44" t="s">
        <v>134</v>
      </c>
      <c r="B42" s="43" t="s">
        <v>135</v>
      </c>
      <c r="C42" s="255">
        <v>0</v>
      </c>
      <c r="D42" s="264">
        <v>14255</v>
      </c>
      <c r="E42" s="264">
        <v>14255</v>
      </c>
      <c r="F42" s="225">
        <v>960</v>
      </c>
      <c r="G42" s="135"/>
      <c r="H42" s="137"/>
    </row>
    <row r="43" spans="1:8">
      <c r="A43" s="44" t="s">
        <v>136</v>
      </c>
      <c r="B43" s="43" t="s">
        <v>137</v>
      </c>
      <c r="C43" s="255">
        <v>61556.57</v>
      </c>
      <c r="D43" s="264">
        <v>198827</v>
      </c>
      <c r="E43" s="264">
        <v>198827</v>
      </c>
      <c r="F43" s="225">
        <v>130037.85</v>
      </c>
      <c r="G43" s="135"/>
      <c r="H43" s="137"/>
    </row>
    <row r="44" spans="1:8">
      <c r="A44" s="44" t="s">
        <v>138</v>
      </c>
      <c r="B44" s="43" t="s">
        <v>139</v>
      </c>
      <c r="C44" s="255">
        <v>6594.6799999999994</v>
      </c>
      <c r="D44" s="264">
        <v>17955</v>
      </c>
      <c r="E44" s="264">
        <v>17955</v>
      </c>
      <c r="F44" s="225">
        <v>7714.26</v>
      </c>
      <c r="G44" s="135"/>
      <c r="H44" s="137"/>
    </row>
    <row r="45" spans="1:8">
      <c r="A45" s="44" t="s">
        <v>140</v>
      </c>
      <c r="B45" s="43" t="s">
        <v>141</v>
      </c>
      <c r="C45" s="255">
        <v>27824.78</v>
      </c>
      <c r="D45" s="264">
        <v>63933</v>
      </c>
      <c r="E45" s="264">
        <v>63933</v>
      </c>
      <c r="F45" s="225">
        <v>33282.800000000003</v>
      </c>
      <c r="G45" s="135"/>
      <c r="H45" s="137"/>
    </row>
    <row r="46" spans="1:8">
      <c r="A46" s="138" t="s">
        <v>142</v>
      </c>
      <c r="B46" s="139" t="s">
        <v>143</v>
      </c>
      <c r="C46" s="253">
        <v>0</v>
      </c>
      <c r="D46" s="253">
        <v>0</v>
      </c>
      <c r="E46" s="253">
        <v>0</v>
      </c>
      <c r="F46" s="253">
        <v>0</v>
      </c>
      <c r="G46" s="137">
        <v>0</v>
      </c>
      <c r="H46" s="137"/>
    </row>
    <row r="47" spans="1:8">
      <c r="A47" s="44" t="s">
        <v>144</v>
      </c>
      <c r="B47" s="43" t="s">
        <v>143</v>
      </c>
      <c r="C47" s="255"/>
      <c r="D47" s="257"/>
      <c r="E47" s="257"/>
      <c r="F47" s="225"/>
      <c r="G47" s="135"/>
      <c r="H47" s="137"/>
    </row>
    <row r="48" spans="1:8">
      <c r="A48" s="138" t="s">
        <v>145</v>
      </c>
      <c r="B48" s="139" t="s">
        <v>146</v>
      </c>
      <c r="C48" s="253">
        <v>43707.1</v>
      </c>
      <c r="D48" s="253">
        <v>81610</v>
      </c>
      <c r="E48" s="253">
        <v>81610</v>
      </c>
      <c r="F48" s="171">
        <v>72290.42</v>
      </c>
      <c r="G48" s="137">
        <f t="shared" ref="G48" si="6">+F48/C48*100</f>
        <v>165.39742970821675</v>
      </c>
      <c r="H48" s="137">
        <f t="shared" ref="H48" si="7">+F48/D48*100</f>
        <v>88.580345545888989</v>
      </c>
    </row>
    <row r="49" spans="1:8" ht="25.5">
      <c r="A49" s="44" t="s">
        <v>147</v>
      </c>
      <c r="B49" s="43" t="s">
        <v>148</v>
      </c>
      <c r="C49" s="255"/>
      <c r="D49" s="257"/>
      <c r="E49" s="257"/>
      <c r="F49" s="225"/>
      <c r="G49" s="135">
        <v>0</v>
      </c>
      <c r="H49" s="137"/>
    </row>
    <row r="50" spans="1:8">
      <c r="A50" s="44" t="s">
        <v>149</v>
      </c>
      <c r="B50" s="43" t="s">
        <v>150</v>
      </c>
      <c r="C50" s="255">
        <v>10103.56</v>
      </c>
      <c r="D50" s="264">
        <v>15000</v>
      </c>
      <c r="E50" s="264">
        <v>15000</v>
      </c>
      <c r="F50" s="255">
        <v>13251.81</v>
      </c>
      <c r="G50" s="135"/>
      <c r="H50" s="137"/>
    </row>
    <row r="51" spans="1:8">
      <c r="A51" s="44" t="s">
        <v>151</v>
      </c>
      <c r="B51" s="43" t="s">
        <v>152</v>
      </c>
      <c r="C51" s="255">
        <v>10201.61</v>
      </c>
      <c r="D51" s="264">
        <v>18195</v>
      </c>
      <c r="E51" s="264">
        <v>18195</v>
      </c>
      <c r="F51" s="255">
        <v>10592.47</v>
      </c>
      <c r="G51" s="135"/>
      <c r="H51" s="137"/>
    </row>
    <row r="52" spans="1:8">
      <c r="A52" s="44" t="s">
        <v>153</v>
      </c>
      <c r="B52" s="43" t="s">
        <v>154</v>
      </c>
      <c r="C52" s="255">
        <v>7044.13</v>
      </c>
      <c r="D52" s="264">
        <v>14000</v>
      </c>
      <c r="E52" s="264">
        <v>14000</v>
      </c>
      <c r="F52" s="255">
        <v>13722.74</v>
      </c>
      <c r="G52" s="135"/>
      <c r="H52" s="137"/>
    </row>
    <row r="53" spans="1:8">
      <c r="A53" s="44" t="s">
        <v>155</v>
      </c>
      <c r="B53" s="43" t="s">
        <v>156</v>
      </c>
      <c r="C53" s="255">
        <v>1073.8399999999999</v>
      </c>
      <c r="D53" s="264">
        <v>2800</v>
      </c>
      <c r="E53" s="264">
        <v>2800</v>
      </c>
      <c r="F53" s="255">
        <v>1138</v>
      </c>
      <c r="G53" s="135"/>
      <c r="H53" s="137"/>
    </row>
    <row r="54" spans="1:8">
      <c r="A54" s="44" t="s">
        <v>157</v>
      </c>
      <c r="B54" s="43" t="s">
        <v>158</v>
      </c>
      <c r="C54" s="255"/>
      <c r="D54" s="264">
        <v>0</v>
      </c>
      <c r="E54" s="264">
        <v>0</v>
      </c>
      <c r="F54" s="255"/>
      <c r="G54" s="135"/>
      <c r="H54" s="137"/>
    </row>
    <row r="55" spans="1:8">
      <c r="A55" s="44" t="s">
        <v>159</v>
      </c>
      <c r="B55" s="43" t="s">
        <v>146</v>
      </c>
      <c r="C55" s="255">
        <v>15283.96</v>
      </c>
      <c r="D55" s="264">
        <v>31615</v>
      </c>
      <c r="E55" s="264">
        <v>31615</v>
      </c>
      <c r="F55" s="255">
        <v>33585.4</v>
      </c>
      <c r="G55" s="135"/>
      <c r="H55" s="137"/>
    </row>
    <row r="56" spans="1:8">
      <c r="A56" s="140" t="s">
        <v>160</v>
      </c>
      <c r="B56" s="141" t="s">
        <v>161</v>
      </c>
      <c r="C56" s="253">
        <v>2182.0100000000002</v>
      </c>
      <c r="D56" s="258">
        <v>11300</v>
      </c>
      <c r="E56" s="258">
        <v>11300</v>
      </c>
      <c r="F56" s="253">
        <v>1821.77</v>
      </c>
      <c r="G56" s="137">
        <f t="shared" ref="G56" si="8">+F56/C56*100</f>
        <v>83.490451464475399</v>
      </c>
      <c r="H56" s="137">
        <f t="shared" ref="H56" si="9">+F56/D56*100</f>
        <v>16.121858407079646</v>
      </c>
    </row>
    <row r="57" spans="1:8">
      <c r="A57" s="138" t="s">
        <v>383</v>
      </c>
      <c r="B57" s="139" t="s">
        <v>384</v>
      </c>
      <c r="C57" s="253">
        <v>0</v>
      </c>
      <c r="D57" s="253">
        <v>0</v>
      </c>
      <c r="E57" s="253">
        <v>0</v>
      </c>
      <c r="F57" s="253">
        <v>0</v>
      </c>
      <c r="G57" s="137">
        <v>0</v>
      </c>
      <c r="H57" s="137"/>
    </row>
    <row r="58" spans="1:8" ht="25.5">
      <c r="A58" s="44" t="s">
        <v>385</v>
      </c>
      <c r="B58" s="43" t="s">
        <v>386</v>
      </c>
      <c r="C58" s="255"/>
      <c r="D58" s="257"/>
      <c r="E58" s="257"/>
      <c r="F58" s="255"/>
      <c r="G58" s="135">
        <v>0</v>
      </c>
      <c r="H58" s="137"/>
    </row>
    <row r="59" spans="1:8" ht="25.5">
      <c r="A59" s="44" t="s">
        <v>387</v>
      </c>
      <c r="B59" s="43" t="s">
        <v>388</v>
      </c>
      <c r="C59" s="255"/>
      <c r="D59" s="257"/>
      <c r="E59" s="257"/>
      <c r="F59" s="255"/>
      <c r="G59" s="135">
        <v>0</v>
      </c>
      <c r="H59" s="137"/>
    </row>
    <row r="60" spans="1:8">
      <c r="A60" s="138" t="s">
        <v>162</v>
      </c>
      <c r="B60" s="139" t="s">
        <v>163</v>
      </c>
      <c r="C60" s="253">
        <v>2182.0100000000002</v>
      </c>
      <c r="D60" s="258">
        <v>11300</v>
      </c>
      <c r="E60" s="258">
        <v>11300</v>
      </c>
      <c r="F60" s="253">
        <v>1821.77</v>
      </c>
      <c r="G60" s="137">
        <f t="shared" ref="G60" si="10">+F60/C60*100</f>
        <v>83.490451464475399</v>
      </c>
      <c r="H60" s="137">
        <f t="shared" ref="H60" si="11">+F60/D60*100</f>
        <v>16.121858407079646</v>
      </c>
    </row>
    <row r="61" spans="1:8">
      <c r="A61" s="44" t="s">
        <v>164</v>
      </c>
      <c r="B61" s="43" t="s">
        <v>165</v>
      </c>
      <c r="C61" s="255">
        <v>2092.5100000000002</v>
      </c>
      <c r="D61" s="263">
        <v>11200</v>
      </c>
      <c r="E61" s="263">
        <v>11200</v>
      </c>
      <c r="F61" s="255">
        <v>1766.75</v>
      </c>
      <c r="G61" s="135"/>
      <c r="H61" s="137"/>
    </row>
    <row r="62" spans="1:8" ht="25.5">
      <c r="A62" s="44" t="s">
        <v>389</v>
      </c>
      <c r="B62" s="43" t="s">
        <v>390</v>
      </c>
      <c r="C62" s="255">
        <v>15.36</v>
      </c>
      <c r="D62" s="257"/>
      <c r="E62" s="257"/>
      <c r="F62" s="255">
        <v>44.49</v>
      </c>
      <c r="G62" s="135"/>
      <c r="H62" s="137"/>
    </row>
    <row r="63" spans="1:8">
      <c r="A63" s="44" t="s">
        <v>391</v>
      </c>
      <c r="B63" s="43" t="s">
        <v>392</v>
      </c>
      <c r="C63" s="255">
        <v>74.14</v>
      </c>
      <c r="D63" s="257">
        <v>100</v>
      </c>
      <c r="E63" s="257">
        <v>100</v>
      </c>
      <c r="F63" s="255">
        <v>10.53</v>
      </c>
      <c r="G63" s="135"/>
      <c r="H63" s="137"/>
    </row>
    <row r="64" spans="1:8">
      <c r="A64" s="44" t="s">
        <v>393</v>
      </c>
      <c r="B64" s="43" t="s">
        <v>394</v>
      </c>
      <c r="C64" s="255"/>
      <c r="D64" s="257"/>
      <c r="E64" s="257"/>
      <c r="F64" s="255"/>
      <c r="G64" s="135"/>
      <c r="H64" s="137"/>
    </row>
    <row r="65" spans="1:8">
      <c r="A65" s="140" t="s">
        <v>166</v>
      </c>
      <c r="B65" s="141" t="s">
        <v>167</v>
      </c>
      <c r="C65" s="253">
        <v>0</v>
      </c>
      <c r="D65" s="258">
        <v>0</v>
      </c>
      <c r="E65" s="258">
        <v>0</v>
      </c>
      <c r="F65" s="253">
        <v>0</v>
      </c>
      <c r="G65" s="137"/>
      <c r="H65" s="137"/>
    </row>
    <row r="66" spans="1:8">
      <c r="A66" s="138" t="s">
        <v>395</v>
      </c>
      <c r="B66" s="139" t="s">
        <v>396</v>
      </c>
      <c r="C66" s="253">
        <v>0</v>
      </c>
      <c r="D66" s="258">
        <v>0</v>
      </c>
      <c r="E66" s="258">
        <v>0</v>
      </c>
      <c r="F66" s="253">
        <v>0</v>
      </c>
      <c r="G66" s="137"/>
      <c r="H66" s="137"/>
    </row>
    <row r="67" spans="1:8" ht="25.5">
      <c r="A67" s="44" t="s">
        <v>397</v>
      </c>
      <c r="B67" s="43" t="s">
        <v>398</v>
      </c>
      <c r="C67" s="255"/>
      <c r="D67" s="263"/>
      <c r="E67" s="263"/>
      <c r="F67" s="255"/>
      <c r="G67" s="134"/>
      <c r="H67" s="137"/>
    </row>
    <row r="68" spans="1:8" ht="25.5">
      <c r="A68" s="138" t="s">
        <v>168</v>
      </c>
      <c r="B68" s="139" t="s">
        <v>169</v>
      </c>
      <c r="C68" s="253">
        <v>0</v>
      </c>
      <c r="D68" s="258">
        <v>0</v>
      </c>
      <c r="E68" s="258">
        <v>0</v>
      </c>
      <c r="F68" s="253">
        <v>0</v>
      </c>
      <c r="G68" s="137"/>
      <c r="H68" s="137"/>
    </row>
    <row r="69" spans="1:8" ht="25.5">
      <c r="A69" s="44" t="s">
        <v>399</v>
      </c>
      <c r="B69" s="43" t="s">
        <v>400</v>
      </c>
      <c r="C69" s="255"/>
      <c r="D69" s="263"/>
      <c r="E69" s="263"/>
      <c r="F69" s="255"/>
      <c r="G69" s="134"/>
      <c r="H69" s="137"/>
    </row>
    <row r="70" spans="1:8">
      <c r="A70" s="44" t="s">
        <v>170</v>
      </c>
      <c r="B70" s="43" t="s">
        <v>171</v>
      </c>
      <c r="C70" s="255"/>
      <c r="D70" s="257"/>
      <c r="E70" s="257"/>
      <c r="F70" s="255"/>
      <c r="G70" s="135"/>
      <c r="H70" s="137"/>
    </row>
    <row r="71" spans="1:8" ht="25.5">
      <c r="A71" s="138" t="s">
        <v>172</v>
      </c>
      <c r="B71" s="139" t="s">
        <v>173</v>
      </c>
      <c r="C71" s="253">
        <v>0</v>
      </c>
      <c r="D71" s="258">
        <v>0</v>
      </c>
      <c r="E71" s="258">
        <v>0</v>
      </c>
      <c r="F71" s="253">
        <v>0</v>
      </c>
      <c r="G71" s="137"/>
      <c r="H71" s="137"/>
    </row>
    <row r="72" spans="1:8" ht="25.5">
      <c r="A72" s="44" t="s">
        <v>174</v>
      </c>
      <c r="B72" s="43" t="s">
        <v>173</v>
      </c>
      <c r="C72" s="255"/>
      <c r="D72" s="255"/>
      <c r="E72" s="255"/>
      <c r="F72" s="255"/>
      <c r="G72" s="135"/>
      <c r="H72" s="137"/>
    </row>
    <row r="73" spans="1:8">
      <c r="A73" s="140" t="s">
        <v>175</v>
      </c>
      <c r="B73" s="141" t="s">
        <v>176</v>
      </c>
      <c r="C73" s="253">
        <v>18143.47</v>
      </c>
      <c r="D73" s="258">
        <v>36000</v>
      </c>
      <c r="E73" s="258">
        <v>36000</v>
      </c>
      <c r="F73" s="253">
        <v>11144.67</v>
      </c>
      <c r="G73" s="137">
        <f t="shared" ref="G73" si="12">+F73/C73*100</f>
        <v>61.425240045040994</v>
      </c>
      <c r="H73" s="137">
        <f t="shared" ref="H73" si="13">+F73/D73*100</f>
        <v>30.957416666666663</v>
      </c>
    </row>
    <row r="74" spans="1:8">
      <c r="A74" s="138" t="s">
        <v>177</v>
      </c>
      <c r="B74" s="139" t="s">
        <v>178</v>
      </c>
      <c r="C74" s="253">
        <v>0</v>
      </c>
      <c r="D74" s="258">
        <v>0</v>
      </c>
      <c r="E74" s="258">
        <v>0</v>
      </c>
      <c r="F74" s="253">
        <v>0</v>
      </c>
      <c r="G74" s="137"/>
      <c r="H74" s="137"/>
    </row>
    <row r="75" spans="1:8">
      <c r="A75" s="44" t="s">
        <v>179</v>
      </c>
      <c r="B75" s="43" t="s">
        <v>180</v>
      </c>
      <c r="C75" s="257"/>
      <c r="D75" s="263"/>
      <c r="E75" s="263"/>
      <c r="F75" s="257"/>
      <c r="G75" s="135"/>
      <c r="H75" s="137"/>
    </row>
    <row r="76" spans="1:8" ht="25.5">
      <c r="A76" s="138" t="s">
        <v>401</v>
      </c>
      <c r="B76" s="139" t="s">
        <v>402</v>
      </c>
      <c r="C76" s="253">
        <v>0</v>
      </c>
      <c r="D76" s="258">
        <v>0</v>
      </c>
      <c r="E76" s="258">
        <v>0</v>
      </c>
      <c r="F76" s="253">
        <v>0</v>
      </c>
      <c r="G76" s="137"/>
      <c r="H76" s="137"/>
    </row>
    <row r="77" spans="1:8" ht="25.5">
      <c r="A77" s="44" t="s">
        <v>403</v>
      </c>
      <c r="B77" s="43" t="s">
        <v>404</v>
      </c>
      <c r="C77" s="257"/>
      <c r="D77" s="257"/>
      <c r="E77" s="257"/>
      <c r="F77" s="257"/>
      <c r="G77" s="135"/>
      <c r="H77" s="137"/>
    </row>
    <row r="78" spans="1:8">
      <c r="A78" s="138" t="s">
        <v>181</v>
      </c>
      <c r="B78" s="139" t="s">
        <v>182</v>
      </c>
      <c r="C78" s="253">
        <v>0</v>
      </c>
      <c r="D78" s="253">
        <v>0</v>
      </c>
      <c r="E78" s="253">
        <v>0</v>
      </c>
      <c r="F78" s="253">
        <v>0</v>
      </c>
      <c r="G78" s="137"/>
      <c r="H78" s="137"/>
    </row>
    <row r="79" spans="1:8">
      <c r="A79" s="44" t="s">
        <v>183</v>
      </c>
      <c r="B79" s="43" t="s">
        <v>184</v>
      </c>
      <c r="C79" s="257"/>
      <c r="D79" s="257"/>
      <c r="E79" s="257"/>
      <c r="F79" s="257"/>
      <c r="G79" s="135"/>
      <c r="H79" s="137"/>
    </row>
    <row r="80" spans="1:8">
      <c r="A80" s="138" t="s">
        <v>185</v>
      </c>
      <c r="B80" s="139" t="s">
        <v>186</v>
      </c>
      <c r="C80" s="253">
        <v>0</v>
      </c>
      <c r="D80" s="253">
        <v>0</v>
      </c>
      <c r="E80" s="253">
        <v>0</v>
      </c>
      <c r="F80" s="253">
        <v>0</v>
      </c>
      <c r="G80" s="137"/>
      <c r="H80" s="137"/>
    </row>
    <row r="81" spans="1:8">
      <c r="A81" s="44" t="s">
        <v>187</v>
      </c>
      <c r="B81" s="43" t="s">
        <v>188</v>
      </c>
      <c r="C81" s="255"/>
      <c r="D81" s="255"/>
      <c r="E81" s="255"/>
      <c r="F81" s="255"/>
      <c r="G81" s="135"/>
      <c r="H81" s="137"/>
    </row>
    <row r="82" spans="1:8" ht="25.5">
      <c r="A82" s="44" t="s">
        <v>189</v>
      </c>
      <c r="B82" s="43" t="s">
        <v>190</v>
      </c>
      <c r="C82" s="257"/>
      <c r="D82" s="255"/>
      <c r="E82" s="255"/>
      <c r="F82" s="257"/>
      <c r="G82" s="135"/>
      <c r="H82" s="137"/>
    </row>
    <row r="83" spans="1:8">
      <c r="A83" s="138" t="s">
        <v>191</v>
      </c>
      <c r="B83" s="139" t="s">
        <v>192</v>
      </c>
      <c r="C83" s="253">
        <v>0</v>
      </c>
      <c r="D83" s="258">
        <v>0</v>
      </c>
      <c r="E83" s="258">
        <v>0</v>
      </c>
      <c r="F83" s="253">
        <v>0</v>
      </c>
      <c r="G83" s="137"/>
      <c r="H83" s="137"/>
    </row>
    <row r="84" spans="1:8">
      <c r="A84" s="44" t="s">
        <v>193</v>
      </c>
      <c r="B84" s="43" t="s">
        <v>194</v>
      </c>
      <c r="C84" s="255"/>
      <c r="D84" s="263"/>
      <c r="E84" s="263"/>
      <c r="F84" s="255"/>
      <c r="G84" s="135"/>
      <c r="H84" s="137"/>
    </row>
    <row r="85" spans="1:8">
      <c r="A85" s="138" t="s">
        <v>195</v>
      </c>
      <c r="B85" s="139" t="s">
        <v>196</v>
      </c>
      <c r="C85" s="253">
        <v>18143.47</v>
      </c>
      <c r="D85" s="258">
        <v>36000</v>
      </c>
      <c r="E85" s="258">
        <v>36000</v>
      </c>
      <c r="F85" s="253">
        <v>11144.67</v>
      </c>
      <c r="G85" s="137">
        <f t="shared" ref="G85" si="14">+F85/C85*100</f>
        <v>61.425240045040994</v>
      </c>
      <c r="H85" s="137">
        <f t="shared" ref="H85" si="15">+F85/D85*100</f>
        <v>30.957416666666663</v>
      </c>
    </row>
    <row r="86" spans="1:8" ht="25.5">
      <c r="A86" s="44" t="s">
        <v>197</v>
      </c>
      <c r="B86" s="43" t="s">
        <v>198</v>
      </c>
      <c r="C86" s="255">
        <v>18143.47</v>
      </c>
      <c r="D86" s="263">
        <v>36000</v>
      </c>
      <c r="E86" s="263">
        <v>36000</v>
      </c>
      <c r="F86" s="255">
        <v>11144.67</v>
      </c>
      <c r="G86" s="135"/>
      <c r="H86" s="137"/>
    </row>
    <row r="87" spans="1:8" ht="25.5">
      <c r="A87" s="44" t="s">
        <v>199</v>
      </c>
      <c r="B87" s="43" t="s">
        <v>200</v>
      </c>
      <c r="C87" s="255"/>
      <c r="D87" s="263"/>
      <c r="E87" s="263"/>
      <c r="F87" s="255"/>
      <c r="G87" s="135"/>
      <c r="H87" s="137"/>
    </row>
    <row r="88" spans="1:8" ht="25.5">
      <c r="A88" s="44" t="s">
        <v>405</v>
      </c>
      <c r="B88" s="43" t="s">
        <v>292</v>
      </c>
      <c r="C88" s="255"/>
      <c r="D88" s="263"/>
      <c r="E88" s="263"/>
      <c r="F88" s="255"/>
      <c r="G88" s="135"/>
      <c r="H88" s="137"/>
    </row>
    <row r="89" spans="1:8" ht="25.5">
      <c r="A89" s="44" t="s">
        <v>201</v>
      </c>
      <c r="B89" s="43" t="s">
        <v>202</v>
      </c>
      <c r="C89" s="255"/>
      <c r="D89" s="255"/>
      <c r="E89" s="255"/>
      <c r="F89" s="255"/>
      <c r="G89" s="135"/>
      <c r="H89" s="137"/>
    </row>
    <row r="90" spans="1:8" ht="25.5">
      <c r="A90" s="140" t="s">
        <v>203</v>
      </c>
      <c r="B90" s="141" t="s">
        <v>204</v>
      </c>
      <c r="C90" s="253">
        <v>175</v>
      </c>
      <c r="D90" s="253">
        <v>2300</v>
      </c>
      <c r="E90" s="253">
        <v>2300</v>
      </c>
      <c r="F90" s="253">
        <v>0</v>
      </c>
      <c r="G90" s="137">
        <f t="shared" ref="G90" si="16">+F90/C90*100</f>
        <v>0</v>
      </c>
      <c r="H90" s="137">
        <f t="shared" ref="H90" si="17">+F90/D90*100</f>
        <v>0</v>
      </c>
    </row>
    <row r="91" spans="1:8">
      <c r="A91" s="138" t="s">
        <v>406</v>
      </c>
      <c r="B91" s="139" t="s">
        <v>407</v>
      </c>
      <c r="C91" s="253">
        <v>0</v>
      </c>
      <c r="D91" s="258"/>
      <c r="E91" s="258"/>
      <c r="F91" s="253">
        <v>0</v>
      </c>
      <c r="G91" s="137"/>
      <c r="H91" s="137"/>
    </row>
    <row r="92" spans="1:8" ht="25.5">
      <c r="A92" s="44" t="s">
        <v>408</v>
      </c>
      <c r="B92" s="43" t="s">
        <v>409</v>
      </c>
      <c r="C92" s="255"/>
      <c r="D92" s="263"/>
      <c r="E92" s="263"/>
      <c r="F92" s="255"/>
      <c r="G92" s="135"/>
      <c r="H92" s="137"/>
    </row>
    <row r="93" spans="1:8" ht="25.5">
      <c r="A93" s="44" t="s">
        <v>410</v>
      </c>
      <c r="B93" s="43" t="s">
        <v>411</v>
      </c>
      <c r="C93" s="255"/>
      <c r="D93" s="263"/>
      <c r="E93" s="263"/>
      <c r="F93" s="255"/>
      <c r="G93" s="135"/>
      <c r="H93" s="137"/>
    </row>
    <row r="94" spans="1:8">
      <c r="A94" s="138" t="s">
        <v>205</v>
      </c>
      <c r="B94" s="139" t="s">
        <v>206</v>
      </c>
      <c r="C94" s="253">
        <v>175</v>
      </c>
      <c r="D94" s="258">
        <v>2300</v>
      </c>
      <c r="E94" s="258">
        <v>2300</v>
      </c>
      <c r="F94" s="253">
        <v>0</v>
      </c>
      <c r="G94" s="137">
        <f t="shared" ref="G94" si="18">+F94/C94*100</f>
        <v>0</v>
      </c>
      <c r="H94" s="137">
        <f t="shared" ref="H94" si="19">+F94/D94*100</f>
        <v>0</v>
      </c>
    </row>
    <row r="95" spans="1:8">
      <c r="A95" s="44" t="s">
        <v>207</v>
      </c>
      <c r="B95" s="43" t="s">
        <v>208</v>
      </c>
      <c r="C95" s="255">
        <v>175</v>
      </c>
      <c r="D95" s="263">
        <v>2300</v>
      </c>
      <c r="E95" s="263">
        <v>2300</v>
      </c>
      <c r="F95" s="255"/>
      <c r="G95" s="135"/>
      <c r="H95" s="137"/>
    </row>
    <row r="96" spans="1:8">
      <c r="A96" s="44" t="s">
        <v>412</v>
      </c>
      <c r="B96" s="43" t="s">
        <v>413</v>
      </c>
      <c r="C96" s="255"/>
      <c r="D96" s="263"/>
      <c r="E96" s="263"/>
      <c r="F96" s="255"/>
      <c r="G96" s="135"/>
      <c r="H96" s="137"/>
    </row>
    <row r="97" spans="1:8">
      <c r="A97" s="44" t="s">
        <v>414</v>
      </c>
      <c r="B97" s="43" t="s">
        <v>415</v>
      </c>
      <c r="C97" s="255"/>
      <c r="D97" s="263"/>
      <c r="E97" s="263"/>
      <c r="F97" s="255"/>
      <c r="G97" s="135"/>
      <c r="H97" s="137"/>
    </row>
    <row r="98" spans="1:8">
      <c r="A98" s="140" t="s">
        <v>209</v>
      </c>
      <c r="B98" s="141" t="s">
        <v>210</v>
      </c>
      <c r="C98" s="253">
        <v>0</v>
      </c>
      <c r="D98" s="258">
        <v>2000</v>
      </c>
      <c r="E98" s="258">
        <v>2000</v>
      </c>
      <c r="F98" s="253">
        <v>0</v>
      </c>
      <c r="G98" s="137"/>
      <c r="H98" s="137">
        <f t="shared" ref="H98:H99" si="20">+F98/D98*100</f>
        <v>0</v>
      </c>
    </row>
    <row r="99" spans="1:8">
      <c r="A99" s="138" t="s">
        <v>211</v>
      </c>
      <c r="B99" s="139" t="s">
        <v>212</v>
      </c>
      <c r="C99" s="253">
        <v>0</v>
      </c>
      <c r="D99" s="258">
        <v>2000</v>
      </c>
      <c r="E99" s="258">
        <v>2000</v>
      </c>
      <c r="F99" s="253">
        <v>0</v>
      </c>
      <c r="G99" s="137"/>
      <c r="H99" s="137">
        <f t="shared" si="20"/>
        <v>0</v>
      </c>
    </row>
    <row r="100" spans="1:8">
      <c r="A100" s="44" t="s">
        <v>213</v>
      </c>
      <c r="B100" s="43" t="s">
        <v>214</v>
      </c>
      <c r="C100" s="255"/>
      <c r="D100" s="263"/>
      <c r="E100" s="263"/>
      <c r="F100" s="255"/>
      <c r="G100" s="135"/>
      <c r="H100" s="137"/>
    </row>
    <row r="101" spans="1:8">
      <c r="A101" s="44" t="s">
        <v>416</v>
      </c>
      <c r="B101" s="43" t="s">
        <v>417</v>
      </c>
      <c r="C101" s="255"/>
      <c r="D101" s="263">
        <v>2000</v>
      </c>
      <c r="E101" s="263">
        <v>2000</v>
      </c>
      <c r="F101" s="255"/>
      <c r="G101" s="135"/>
      <c r="H101" s="137"/>
    </row>
    <row r="102" spans="1:8">
      <c r="A102" s="44" t="s">
        <v>215</v>
      </c>
      <c r="B102" s="43" t="s">
        <v>216</v>
      </c>
      <c r="C102" s="255"/>
      <c r="D102" s="255"/>
      <c r="E102" s="255"/>
      <c r="F102" s="255"/>
      <c r="G102" s="135"/>
      <c r="H102" s="137"/>
    </row>
    <row r="103" spans="1:8">
      <c r="A103" s="138" t="s">
        <v>217</v>
      </c>
      <c r="B103" s="139" t="s">
        <v>218</v>
      </c>
      <c r="C103" s="253">
        <v>0</v>
      </c>
      <c r="D103" s="258">
        <v>0</v>
      </c>
      <c r="E103" s="258">
        <v>0</v>
      </c>
      <c r="F103" s="253">
        <v>0</v>
      </c>
      <c r="G103" s="137"/>
      <c r="H103" s="137"/>
    </row>
    <row r="104" spans="1:8">
      <c r="A104" s="44" t="s">
        <v>219</v>
      </c>
      <c r="B104" s="43" t="s">
        <v>220</v>
      </c>
      <c r="C104" s="255"/>
      <c r="D104" s="255"/>
      <c r="E104" s="255"/>
      <c r="F104" s="255"/>
      <c r="G104" s="135"/>
      <c r="H104" s="137"/>
    </row>
    <row r="105" spans="1:8">
      <c r="A105" s="44" t="s">
        <v>418</v>
      </c>
      <c r="B105" s="43" t="s">
        <v>419</v>
      </c>
      <c r="C105" s="255"/>
      <c r="D105" s="255"/>
      <c r="E105" s="255"/>
      <c r="F105" s="255"/>
      <c r="G105" s="135"/>
      <c r="H105" s="137"/>
    </row>
    <row r="106" spans="1:8">
      <c r="A106" s="44" t="s">
        <v>221</v>
      </c>
      <c r="B106" s="43" t="s">
        <v>222</v>
      </c>
      <c r="C106" s="255"/>
      <c r="D106" s="255"/>
      <c r="E106" s="255"/>
      <c r="F106" s="255"/>
      <c r="G106" s="135"/>
      <c r="H106" s="137"/>
    </row>
    <row r="107" spans="1:8">
      <c r="A107" s="138" t="s">
        <v>223</v>
      </c>
      <c r="B107" s="139" t="s">
        <v>224</v>
      </c>
      <c r="C107" s="253">
        <v>0</v>
      </c>
      <c r="D107" s="258">
        <v>0</v>
      </c>
      <c r="E107" s="258">
        <v>0</v>
      </c>
      <c r="F107" s="253">
        <v>0</v>
      </c>
      <c r="G107" s="137"/>
      <c r="H107" s="137"/>
    </row>
    <row r="108" spans="1:8">
      <c r="A108" s="44" t="s">
        <v>420</v>
      </c>
      <c r="B108" s="43" t="s">
        <v>421</v>
      </c>
      <c r="C108" s="255"/>
      <c r="D108" s="255"/>
      <c r="E108" s="255"/>
      <c r="F108" s="255"/>
      <c r="G108" s="135"/>
      <c r="H108" s="137"/>
    </row>
    <row r="109" spans="1:8">
      <c r="A109" s="44" t="s">
        <v>422</v>
      </c>
      <c r="B109" s="43" t="s">
        <v>423</v>
      </c>
      <c r="C109" s="255"/>
      <c r="D109" s="255"/>
      <c r="E109" s="255"/>
      <c r="F109" s="255"/>
      <c r="G109" s="135"/>
      <c r="H109" s="137"/>
    </row>
    <row r="110" spans="1:8">
      <c r="A110" s="44" t="s">
        <v>424</v>
      </c>
      <c r="B110" s="43" t="s">
        <v>425</v>
      </c>
      <c r="C110" s="255"/>
      <c r="D110" s="255"/>
      <c r="E110" s="255"/>
      <c r="F110" s="255"/>
      <c r="G110" s="135"/>
      <c r="H110" s="137"/>
    </row>
    <row r="111" spans="1:8">
      <c r="A111" s="44" t="s">
        <v>225</v>
      </c>
      <c r="B111" s="43" t="s">
        <v>226</v>
      </c>
      <c r="C111" s="255"/>
      <c r="D111" s="255"/>
      <c r="E111" s="255"/>
      <c r="F111" s="255"/>
      <c r="G111" s="135"/>
      <c r="H111" s="137"/>
    </row>
    <row r="112" spans="1:8">
      <c r="A112" s="44" t="s">
        <v>426</v>
      </c>
      <c r="B112" s="43" t="s">
        <v>333</v>
      </c>
      <c r="C112" s="255"/>
      <c r="D112" s="255"/>
      <c r="E112" s="255"/>
      <c r="F112" s="255"/>
      <c r="G112" s="135"/>
      <c r="H112" s="137"/>
    </row>
    <row r="113" spans="1:8" ht="22.5" customHeight="1">
      <c r="A113" s="151" t="s">
        <v>57</v>
      </c>
      <c r="B113" s="152" t="s">
        <v>227</v>
      </c>
      <c r="C113" s="153">
        <v>9276.74</v>
      </c>
      <c r="D113" s="154">
        <v>39200</v>
      </c>
      <c r="E113" s="154">
        <v>39200</v>
      </c>
      <c r="F113" s="153">
        <v>14826.289999999999</v>
      </c>
      <c r="G113" s="155">
        <f>+F113/C113*100</f>
        <v>159.82220047128624</v>
      </c>
      <c r="H113" s="155">
        <f>+F113/E113*100</f>
        <v>37.82216836734694</v>
      </c>
    </row>
    <row r="114" spans="1:8">
      <c r="A114" s="140" t="s">
        <v>59</v>
      </c>
      <c r="B114" s="141" t="s">
        <v>228</v>
      </c>
      <c r="C114" s="253">
        <v>0</v>
      </c>
      <c r="D114" s="258">
        <v>0</v>
      </c>
      <c r="E114" s="258">
        <v>0</v>
      </c>
      <c r="F114" s="253">
        <v>0</v>
      </c>
      <c r="G114" s="137"/>
      <c r="H114" s="137"/>
    </row>
    <row r="115" spans="1:8">
      <c r="A115" s="138" t="s">
        <v>427</v>
      </c>
      <c r="B115" s="139" t="s">
        <v>428</v>
      </c>
      <c r="C115" s="253">
        <v>0</v>
      </c>
      <c r="D115" s="258">
        <v>0</v>
      </c>
      <c r="E115" s="258">
        <v>0</v>
      </c>
      <c r="F115" s="253">
        <v>0</v>
      </c>
      <c r="G115" s="137"/>
      <c r="H115" s="137"/>
    </row>
    <row r="116" spans="1:8">
      <c r="A116" s="44" t="s">
        <v>429</v>
      </c>
      <c r="B116" s="43" t="s">
        <v>344</v>
      </c>
      <c r="C116" s="255"/>
      <c r="D116" s="255"/>
      <c r="E116" s="255"/>
      <c r="F116" s="255"/>
      <c r="G116" s="135"/>
      <c r="H116" s="137"/>
    </row>
    <row r="117" spans="1:8">
      <c r="A117" s="138" t="s">
        <v>229</v>
      </c>
      <c r="B117" s="139" t="s">
        <v>230</v>
      </c>
      <c r="C117" s="253">
        <v>0</v>
      </c>
      <c r="D117" s="258">
        <v>0</v>
      </c>
      <c r="E117" s="258">
        <v>0</v>
      </c>
      <c r="F117" s="253">
        <v>0</v>
      </c>
      <c r="G117" s="137"/>
      <c r="H117" s="137"/>
    </row>
    <row r="118" spans="1:8">
      <c r="A118" s="44" t="s">
        <v>231</v>
      </c>
      <c r="B118" s="43" t="s">
        <v>232</v>
      </c>
      <c r="C118" s="255"/>
      <c r="D118" s="264"/>
      <c r="E118" s="264"/>
      <c r="F118" s="255"/>
      <c r="G118" s="135"/>
      <c r="H118" s="137"/>
    </row>
    <row r="119" spans="1:8">
      <c r="A119" s="44" t="s">
        <v>430</v>
      </c>
      <c r="B119" s="43" t="s">
        <v>348</v>
      </c>
      <c r="C119" s="255"/>
      <c r="D119" s="264"/>
      <c r="E119" s="264"/>
      <c r="F119" s="255"/>
      <c r="G119" s="135"/>
      <c r="H119" s="137"/>
    </row>
    <row r="120" spans="1:8">
      <c r="A120" s="44" t="s">
        <v>431</v>
      </c>
      <c r="B120" s="43" t="s">
        <v>432</v>
      </c>
      <c r="C120" s="255"/>
      <c r="D120" s="255"/>
      <c r="E120" s="255"/>
      <c r="F120" s="255"/>
      <c r="G120" s="135"/>
      <c r="H120" s="137"/>
    </row>
    <row r="121" spans="1:8">
      <c r="A121" s="140" t="s">
        <v>233</v>
      </c>
      <c r="B121" s="141" t="s">
        <v>234</v>
      </c>
      <c r="C121" s="253">
        <v>9276.74</v>
      </c>
      <c r="D121" s="258">
        <v>39200</v>
      </c>
      <c r="E121" s="258">
        <v>39200</v>
      </c>
      <c r="F121" s="253">
        <v>14826.289999999999</v>
      </c>
      <c r="G121" s="137">
        <f t="shared" ref="G121" si="21">+F121/C121*100</f>
        <v>159.82220047128624</v>
      </c>
      <c r="H121" s="137">
        <f t="shared" ref="H121" si="22">+F121/D121*100</f>
        <v>37.82216836734694</v>
      </c>
    </row>
    <row r="122" spans="1:8">
      <c r="A122" s="138" t="s">
        <v>235</v>
      </c>
      <c r="B122" s="139" t="s">
        <v>236</v>
      </c>
      <c r="C122" s="253">
        <v>0</v>
      </c>
      <c r="D122" s="253">
        <v>0</v>
      </c>
      <c r="E122" s="253">
        <v>0</v>
      </c>
      <c r="F122" s="253">
        <v>0</v>
      </c>
      <c r="G122" s="137"/>
      <c r="H122" s="137"/>
    </row>
    <row r="123" spans="1:8">
      <c r="A123" s="44" t="s">
        <v>433</v>
      </c>
      <c r="B123" s="43" t="s">
        <v>354</v>
      </c>
      <c r="C123" s="255"/>
      <c r="D123" s="255"/>
      <c r="E123" s="255"/>
      <c r="F123" s="255"/>
      <c r="G123" s="135"/>
      <c r="H123" s="137"/>
    </row>
    <row r="124" spans="1:8">
      <c r="A124" s="44" t="s">
        <v>237</v>
      </c>
      <c r="B124" s="43" t="s">
        <v>238</v>
      </c>
      <c r="C124" s="255"/>
      <c r="D124" s="255"/>
      <c r="E124" s="255"/>
      <c r="F124" s="255"/>
      <c r="G124" s="135"/>
      <c r="H124" s="137"/>
    </row>
    <row r="125" spans="1:8">
      <c r="A125" s="44" t="s">
        <v>434</v>
      </c>
      <c r="B125" s="43" t="s">
        <v>435</v>
      </c>
      <c r="C125" s="255"/>
      <c r="D125" s="255"/>
      <c r="E125" s="255"/>
      <c r="F125" s="255"/>
      <c r="G125" s="135"/>
      <c r="H125" s="137"/>
    </row>
    <row r="126" spans="1:8">
      <c r="A126" s="138" t="s">
        <v>239</v>
      </c>
      <c r="B126" s="139" t="s">
        <v>240</v>
      </c>
      <c r="C126" s="253">
        <v>4643.3099999999995</v>
      </c>
      <c r="D126" s="258">
        <v>27200</v>
      </c>
      <c r="E126" s="258">
        <v>27200</v>
      </c>
      <c r="F126" s="253">
        <v>14007.82</v>
      </c>
      <c r="G126" s="137">
        <f t="shared" ref="G126" si="23">+F126/C126*100</f>
        <v>301.67746715166555</v>
      </c>
      <c r="H126" s="137">
        <f t="shared" ref="H126" si="24">+F126/D126*100</f>
        <v>51.499338235294111</v>
      </c>
    </row>
    <row r="127" spans="1:8">
      <c r="A127" s="44" t="s">
        <v>241</v>
      </c>
      <c r="B127" s="43" t="s">
        <v>242</v>
      </c>
      <c r="C127" s="255">
        <v>1723.06</v>
      </c>
      <c r="D127" s="263">
        <v>11796</v>
      </c>
      <c r="E127" s="263">
        <v>11796</v>
      </c>
      <c r="F127" s="255">
        <v>9507.44</v>
      </c>
      <c r="G127" s="135"/>
      <c r="H127" s="137"/>
    </row>
    <row r="128" spans="1:8">
      <c r="A128" s="44" t="s">
        <v>436</v>
      </c>
      <c r="B128" s="43" t="s">
        <v>437</v>
      </c>
      <c r="C128" s="255">
        <v>306.5</v>
      </c>
      <c r="D128" s="263">
        <v>4404</v>
      </c>
      <c r="E128" s="263">
        <v>4404</v>
      </c>
      <c r="F128" s="255">
        <v>2220</v>
      </c>
      <c r="G128" s="135"/>
      <c r="H128" s="137"/>
    </row>
    <row r="129" spans="1:8">
      <c r="A129" s="44" t="s">
        <v>438</v>
      </c>
      <c r="B129" s="43" t="s">
        <v>439</v>
      </c>
      <c r="C129" s="255"/>
      <c r="D129" s="263"/>
      <c r="E129" s="263"/>
      <c r="F129" s="255"/>
      <c r="G129" s="135"/>
      <c r="H129" s="137"/>
    </row>
    <row r="130" spans="1:8">
      <c r="A130" s="44" t="s">
        <v>243</v>
      </c>
      <c r="B130" s="43" t="s">
        <v>244</v>
      </c>
      <c r="C130" s="255"/>
      <c r="D130" s="263"/>
      <c r="E130" s="263"/>
      <c r="F130" s="255"/>
      <c r="G130" s="135"/>
      <c r="H130" s="137"/>
    </row>
    <row r="131" spans="1:8">
      <c r="A131" s="44" t="s">
        <v>440</v>
      </c>
      <c r="B131" s="43" t="s">
        <v>441</v>
      </c>
      <c r="C131" s="255"/>
      <c r="D131" s="263"/>
      <c r="E131" s="263"/>
      <c r="F131" s="255"/>
      <c r="G131" s="135"/>
      <c r="H131" s="137"/>
    </row>
    <row r="132" spans="1:8">
      <c r="A132" s="44" t="s">
        <v>442</v>
      </c>
      <c r="B132" s="43" t="s">
        <v>360</v>
      </c>
      <c r="C132" s="255"/>
      <c r="D132" s="263"/>
      <c r="E132" s="263"/>
      <c r="F132" s="255"/>
      <c r="G132" s="135"/>
      <c r="H132" s="137"/>
    </row>
    <row r="133" spans="1:8">
      <c r="A133" s="44" t="s">
        <v>443</v>
      </c>
      <c r="B133" s="43" t="s">
        <v>362</v>
      </c>
      <c r="C133" s="255">
        <v>2613.75</v>
      </c>
      <c r="D133" s="263">
        <v>11000</v>
      </c>
      <c r="E133" s="263">
        <v>11000</v>
      </c>
      <c r="F133" s="255">
        <v>2280.38</v>
      </c>
      <c r="G133" s="135"/>
      <c r="H133" s="137"/>
    </row>
    <row r="134" spans="1:8">
      <c r="A134" s="138" t="s">
        <v>444</v>
      </c>
      <c r="B134" s="139" t="s">
        <v>445</v>
      </c>
      <c r="C134" s="253">
        <v>0</v>
      </c>
      <c r="D134" s="258">
        <v>0</v>
      </c>
      <c r="E134" s="258">
        <v>0</v>
      </c>
      <c r="F134" s="253">
        <v>0</v>
      </c>
      <c r="G134" s="137"/>
      <c r="H134" s="137"/>
    </row>
    <row r="135" spans="1:8">
      <c r="A135" s="44" t="s">
        <v>446</v>
      </c>
      <c r="B135" s="43" t="s">
        <v>366</v>
      </c>
      <c r="C135" s="255"/>
      <c r="D135" s="263"/>
      <c r="E135" s="263"/>
      <c r="F135" s="255"/>
      <c r="G135" s="135"/>
      <c r="H135" s="137"/>
    </row>
    <row r="136" spans="1:8">
      <c r="A136" s="44" t="s">
        <v>447</v>
      </c>
      <c r="B136" s="43" t="s">
        <v>368</v>
      </c>
      <c r="C136" s="255"/>
      <c r="D136" s="263"/>
      <c r="E136" s="263"/>
      <c r="F136" s="255"/>
      <c r="G136" s="135"/>
      <c r="H136" s="137"/>
    </row>
    <row r="137" spans="1:8">
      <c r="A137" s="138" t="s">
        <v>448</v>
      </c>
      <c r="B137" s="139" t="s">
        <v>449</v>
      </c>
      <c r="C137" s="253">
        <v>4633.43</v>
      </c>
      <c r="D137" s="258">
        <v>12000</v>
      </c>
      <c r="E137" s="258">
        <v>12000</v>
      </c>
      <c r="F137" s="253">
        <v>818.47</v>
      </c>
      <c r="G137" s="137">
        <f t="shared" ref="G137" si="25">+F137/C137*100</f>
        <v>17.664451604966512</v>
      </c>
      <c r="H137" s="137">
        <f t="shared" ref="H137" si="26">+F137/D137*100</f>
        <v>6.8205833333333343</v>
      </c>
    </row>
    <row r="138" spans="1:8">
      <c r="A138" s="44" t="s">
        <v>450</v>
      </c>
      <c r="B138" s="43" t="s">
        <v>451</v>
      </c>
      <c r="C138" s="255">
        <v>4633.43</v>
      </c>
      <c r="D138" s="263">
        <v>12000</v>
      </c>
      <c r="E138" s="263">
        <v>12000</v>
      </c>
      <c r="F138" s="255">
        <v>818.47</v>
      </c>
      <c r="G138" s="135"/>
      <c r="H138" s="137"/>
    </row>
    <row r="139" spans="1:8">
      <c r="A139" s="44" t="s">
        <v>452</v>
      </c>
      <c r="B139" s="43" t="s">
        <v>453</v>
      </c>
      <c r="C139" s="255"/>
      <c r="D139" s="263"/>
      <c r="E139" s="263"/>
      <c r="F139" s="255"/>
      <c r="G139" s="135"/>
      <c r="H139" s="137"/>
    </row>
    <row r="140" spans="1:8">
      <c r="A140" s="44" t="s">
        <v>454</v>
      </c>
      <c r="B140" s="43" t="s">
        <v>455</v>
      </c>
      <c r="C140" s="255"/>
      <c r="D140" s="263"/>
      <c r="E140" s="263"/>
      <c r="F140" s="255"/>
      <c r="G140" s="135"/>
      <c r="H140" s="137"/>
    </row>
    <row r="141" spans="1:8">
      <c r="A141" s="138" t="s">
        <v>456</v>
      </c>
      <c r="B141" s="139" t="s">
        <v>457</v>
      </c>
      <c r="C141" s="253">
        <v>0</v>
      </c>
      <c r="D141" s="258">
        <v>0</v>
      </c>
      <c r="E141" s="258">
        <v>0</v>
      </c>
      <c r="F141" s="253">
        <v>0</v>
      </c>
      <c r="G141" s="137"/>
      <c r="H141" s="137"/>
    </row>
    <row r="142" spans="1:8">
      <c r="A142" s="44" t="s">
        <v>458</v>
      </c>
      <c r="B142" s="43" t="s">
        <v>459</v>
      </c>
      <c r="C142" s="255"/>
      <c r="D142" s="255"/>
      <c r="E142" s="255"/>
      <c r="F142" s="255"/>
      <c r="G142" s="135"/>
      <c r="H142" s="137"/>
    </row>
    <row r="143" spans="1:8">
      <c r="A143" s="44" t="s">
        <v>460</v>
      </c>
      <c r="B143" s="43" t="s">
        <v>372</v>
      </c>
      <c r="C143" s="255"/>
      <c r="D143" s="255"/>
      <c r="E143" s="255"/>
      <c r="F143" s="255"/>
      <c r="G143" s="135"/>
      <c r="H143" s="137"/>
    </row>
    <row r="144" spans="1:8">
      <c r="A144" s="138" t="s">
        <v>245</v>
      </c>
      <c r="B144" s="139" t="s">
        <v>246</v>
      </c>
      <c r="C144" s="253">
        <v>0</v>
      </c>
      <c r="D144" s="258">
        <v>0</v>
      </c>
      <c r="E144" s="258">
        <v>0</v>
      </c>
      <c r="F144" s="253">
        <v>0</v>
      </c>
      <c r="G144" s="137"/>
      <c r="H144" s="137"/>
    </row>
    <row r="145" spans="1:8">
      <c r="A145" s="44" t="s">
        <v>247</v>
      </c>
      <c r="B145" s="43" t="s">
        <v>248</v>
      </c>
      <c r="C145" s="255"/>
      <c r="D145" s="263"/>
      <c r="E145" s="263"/>
      <c r="F145" s="255"/>
      <c r="G145" s="135"/>
      <c r="H145" s="137"/>
    </row>
    <row r="146" spans="1:8">
      <c r="A146" s="44" t="s">
        <v>461</v>
      </c>
      <c r="B146" s="43" t="s">
        <v>462</v>
      </c>
      <c r="C146" s="255"/>
      <c r="D146" s="263"/>
      <c r="E146" s="263"/>
      <c r="F146" s="255"/>
      <c r="G146" s="135"/>
      <c r="H146" s="137"/>
    </row>
    <row r="147" spans="1:8">
      <c r="A147" s="44" t="s">
        <v>463</v>
      </c>
      <c r="B147" s="43" t="s">
        <v>464</v>
      </c>
      <c r="C147" s="255"/>
      <c r="D147" s="263"/>
      <c r="E147" s="263"/>
      <c r="F147" s="255"/>
      <c r="G147" s="135"/>
      <c r="H147" s="137"/>
    </row>
    <row r="148" spans="1:8" ht="25.5">
      <c r="A148" s="140" t="s">
        <v>60</v>
      </c>
      <c r="B148" s="141" t="s">
        <v>465</v>
      </c>
      <c r="C148" s="253">
        <v>0</v>
      </c>
      <c r="D148" s="258">
        <v>0</v>
      </c>
      <c r="E148" s="258">
        <v>0</v>
      </c>
      <c r="F148" s="253">
        <v>0</v>
      </c>
      <c r="G148" s="137"/>
      <c r="H148" s="137"/>
    </row>
    <row r="149" spans="1:8">
      <c r="A149" s="138" t="s">
        <v>466</v>
      </c>
      <c r="B149" s="139" t="s">
        <v>467</v>
      </c>
      <c r="C149" s="253">
        <v>0</v>
      </c>
      <c r="D149" s="258">
        <v>0</v>
      </c>
      <c r="E149" s="258">
        <v>0</v>
      </c>
      <c r="F149" s="253">
        <v>0</v>
      </c>
      <c r="G149" s="137"/>
      <c r="H149" s="137"/>
    </row>
    <row r="150" spans="1:8">
      <c r="A150" s="44" t="s">
        <v>468</v>
      </c>
      <c r="B150" s="43" t="s">
        <v>469</v>
      </c>
      <c r="C150" s="255"/>
      <c r="D150" s="263"/>
      <c r="E150" s="263"/>
      <c r="F150" s="255"/>
      <c r="G150" s="135"/>
      <c r="H150" s="137"/>
    </row>
    <row r="151" spans="1:8">
      <c r="A151" s="140" t="s">
        <v>470</v>
      </c>
      <c r="B151" s="141" t="s">
        <v>471</v>
      </c>
      <c r="C151" s="253">
        <v>0</v>
      </c>
      <c r="D151" s="258">
        <v>0</v>
      </c>
      <c r="E151" s="258">
        <v>0</v>
      </c>
      <c r="F151" s="253">
        <v>0</v>
      </c>
      <c r="G151" s="137"/>
      <c r="H151" s="137"/>
    </row>
    <row r="152" spans="1:8">
      <c r="A152" s="138" t="s">
        <v>472</v>
      </c>
      <c r="B152" s="139" t="s">
        <v>473</v>
      </c>
      <c r="C152" s="253">
        <v>0</v>
      </c>
      <c r="D152" s="258">
        <v>0</v>
      </c>
      <c r="E152" s="258">
        <v>0</v>
      </c>
      <c r="F152" s="253">
        <v>0</v>
      </c>
      <c r="G152" s="137"/>
      <c r="H152" s="137"/>
    </row>
    <row r="153" spans="1:8">
      <c r="A153" s="44" t="s">
        <v>474</v>
      </c>
      <c r="B153" s="43" t="s">
        <v>475</v>
      </c>
      <c r="C153" s="255"/>
      <c r="D153" s="263"/>
      <c r="E153" s="263"/>
      <c r="F153" s="255"/>
      <c r="G153" s="135"/>
      <c r="H153" s="137"/>
    </row>
    <row r="154" spans="1:8">
      <c r="A154" s="140" t="s">
        <v>249</v>
      </c>
      <c r="B154" s="141" t="s">
        <v>250</v>
      </c>
      <c r="C154" s="253">
        <v>0</v>
      </c>
      <c r="D154" s="258">
        <v>0</v>
      </c>
      <c r="E154" s="258">
        <v>0</v>
      </c>
      <c r="F154" s="253">
        <v>0</v>
      </c>
      <c r="G154" s="137"/>
      <c r="H154" s="137"/>
    </row>
    <row r="155" spans="1:8">
      <c r="A155" s="138" t="s">
        <v>251</v>
      </c>
      <c r="B155" s="139" t="s">
        <v>252</v>
      </c>
      <c r="C155" s="253">
        <v>0</v>
      </c>
      <c r="D155" s="258">
        <v>0</v>
      </c>
      <c r="E155" s="258">
        <v>0</v>
      </c>
      <c r="F155" s="253">
        <v>0</v>
      </c>
      <c r="G155" s="137"/>
      <c r="H155" s="137"/>
    </row>
    <row r="156" spans="1:8">
      <c r="A156" s="44" t="s">
        <v>253</v>
      </c>
      <c r="B156" s="43" t="s">
        <v>252</v>
      </c>
      <c r="C156" s="255"/>
      <c r="D156" s="263"/>
      <c r="E156" s="263"/>
      <c r="F156" s="255"/>
      <c r="G156" s="135"/>
      <c r="H156" s="137"/>
    </row>
    <row r="157" spans="1:8">
      <c r="A157" s="138" t="s">
        <v>476</v>
      </c>
      <c r="B157" s="139" t="s">
        <v>477</v>
      </c>
      <c r="C157" s="253">
        <v>0</v>
      </c>
      <c r="D157" s="258">
        <v>0</v>
      </c>
      <c r="E157" s="258">
        <v>0</v>
      </c>
      <c r="F157" s="253">
        <v>0</v>
      </c>
      <c r="G157" s="137"/>
      <c r="H157" s="137"/>
    </row>
    <row r="158" spans="1:8">
      <c r="A158" s="44" t="s">
        <v>478</v>
      </c>
      <c r="B158" s="43" t="s">
        <v>477</v>
      </c>
      <c r="C158" s="255"/>
      <c r="D158" s="263"/>
      <c r="E158" s="263"/>
      <c r="F158" s="255"/>
      <c r="G158" s="135"/>
      <c r="H158" s="137"/>
    </row>
    <row r="159" spans="1:8">
      <c r="A159" s="138" t="s">
        <v>479</v>
      </c>
      <c r="B159" s="139" t="s">
        <v>480</v>
      </c>
      <c r="C159" s="253">
        <v>0</v>
      </c>
      <c r="D159" s="258">
        <v>0</v>
      </c>
      <c r="E159" s="258">
        <v>0</v>
      </c>
      <c r="F159" s="253">
        <v>0</v>
      </c>
      <c r="G159" s="137"/>
      <c r="H159" s="137"/>
    </row>
    <row r="160" spans="1:8">
      <c r="A160" s="44" t="s">
        <v>481</v>
      </c>
      <c r="B160" s="43" t="s">
        <v>480</v>
      </c>
      <c r="C160" s="255"/>
      <c r="D160" s="255"/>
      <c r="E160" s="255"/>
      <c r="F160" s="255"/>
      <c r="G160" s="135"/>
      <c r="H160" s="137"/>
    </row>
    <row r="161" spans="1:8">
      <c r="A161" s="138" t="s">
        <v>482</v>
      </c>
      <c r="B161" s="139" t="s">
        <v>483</v>
      </c>
      <c r="C161" s="253">
        <v>0</v>
      </c>
      <c r="D161" s="258">
        <v>0</v>
      </c>
      <c r="E161" s="258">
        <v>0</v>
      </c>
      <c r="F161" s="253">
        <v>0</v>
      </c>
      <c r="G161" s="137"/>
      <c r="H161" s="137"/>
    </row>
    <row r="162" spans="1:8">
      <c r="A162" s="44" t="s">
        <v>484</v>
      </c>
      <c r="B162" s="43" t="s">
        <v>483</v>
      </c>
      <c r="C162" s="255"/>
      <c r="D162" s="265"/>
      <c r="E162" s="265"/>
      <c r="F162" s="255"/>
      <c r="G162" s="135"/>
      <c r="H162" s="137"/>
    </row>
    <row r="163" spans="1:8">
      <c r="C163" s="266"/>
      <c r="D163" s="265"/>
      <c r="E163" s="265"/>
      <c r="F163" s="266"/>
      <c r="H163" s="113"/>
    </row>
    <row r="166" spans="1:8">
      <c r="A166" s="32" t="s">
        <v>551</v>
      </c>
    </row>
    <row r="167" spans="1:8">
      <c r="A167" s="32" t="s">
        <v>545</v>
      </c>
    </row>
    <row r="168" spans="1:8">
      <c r="A168" s="32" t="s">
        <v>546</v>
      </c>
    </row>
    <row r="169" spans="1:8">
      <c r="A169" s="32" t="s">
        <v>547</v>
      </c>
    </row>
    <row r="170" spans="1:8">
      <c r="A170" s="32" t="s">
        <v>548</v>
      </c>
    </row>
    <row r="171" spans="1:8">
      <c r="A171" s="32" t="s">
        <v>549</v>
      </c>
    </row>
    <row r="172" spans="1:8">
      <c r="A172" s="32" t="s">
        <v>550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9" fitToHeight="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I4" sqref="I1:K1048576"/>
    </sheetView>
  </sheetViews>
  <sheetFormatPr defaultRowHeight="12.75"/>
  <cols>
    <col min="1" max="1" width="19" style="32" customWidth="1"/>
    <col min="2" max="2" width="49.5703125" style="35" customWidth="1"/>
    <col min="3" max="3" width="16.42578125" style="36" customWidth="1"/>
    <col min="4" max="5" width="17.7109375" style="37" bestFit="1" customWidth="1"/>
    <col min="6" max="6" width="15.7109375" style="36" customWidth="1"/>
    <col min="7" max="8" width="13" style="36" customWidth="1"/>
    <col min="9" max="11" width="12.42578125" style="172" bestFit="1" customWidth="1"/>
    <col min="12" max="12" width="12.28515625" style="172" customWidth="1"/>
    <col min="13" max="13" width="9.140625" style="172"/>
    <col min="14" max="230" width="9.140625" style="32"/>
    <col min="231" max="231" width="19" style="32" customWidth="1"/>
    <col min="232" max="232" width="57.5703125" style="32" customWidth="1"/>
    <col min="233" max="233" width="16.42578125" style="32" customWidth="1"/>
    <col min="234" max="235" width="17.7109375" style="32" bestFit="1" customWidth="1"/>
    <col min="236" max="236" width="15.7109375" style="32" customWidth="1"/>
    <col min="237" max="237" width="15.7109375" style="32" bestFit="1" customWidth="1"/>
    <col min="238" max="238" width="19.7109375" style="32" customWidth="1"/>
    <col min="239" max="239" width="15.42578125" style="32" bestFit="1" customWidth="1"/>
    <col min="240" max="240" width="9.42578125" style="32" bestFit="1" customWidth="1"/>
    <col min="241" max="241" width="15.42578125" style="32" bestFit="1" customWidth="1"/>
    <col min="242" max="242" width="9.42578125" style="32" bestFit="1" customWidth="1"/>
    <col min="243" max="486" width="9.140625" style="32"/>
    <col min="487" max="487" width="19" style="32" customWidth="1"/>
    <col min="488" max="488" width="57.5703125" style="32" customWidth="1"/>
    <col min="489" max="489" width="16.42578125" style="32" customWidth="1"/>
    <col min="490" max="491" width="17.7109375" style="32" bestFit="1" customWidth="1"/>
    <col min="492" max="492" width="15.7109375" style="32" customWidth="1"/>
    <col min="493" max="493" width="15.7109375" style="32" bestFit="1" customWidth="1"/>
    <col min="494" max="494" width="19.7109375" style="32" customWidth="1"/>
    <col min="495" max="495" width="15.42578125" style="32" bestFit="1" customWidth="1"/>
    <col min="496" max="496" width="9.42578125" style="32" bestFit="1" customWidth="1"/>
    <col min="497" max="497" width="15.42578125" style="32" bestFit="1" customWidth="1"/>
    <col min="498" max="498" width="9.42578125" style="32" bestFit="1" customWidth="1"/>
    <col min="499" max="742" width="9.140625" style="32"/>
    <col min="743" max="743" width="19" style="32" customWidth="1"/>
    <col min="744" max="744" width="57.5703125" style="32" customWidth="1"/>
    <col min="745" max="745" width="16.42578125" style="32" customWidth="1"/>
    <col min="746" max="747" width="17.7109375" style="32" bestFit="1" customWidth="1"/>
    <col min="748" max="748" width="15.7109375" style="32" customWidth="1"/>
    <col min="749" max="749" width="15.7109375" style="32" bestFit="1" customWidth="1"/>
    <col min="750" max="750" width="19.7109375" style="32" customWidth="1"/>
    <col min="751" max="751" width="15.42578125" style="32" bestFit="1" customWidth="1"/>
    <col min="752" max="752" width="9.42578125" style="32" bestFit="1" customWidth="1"/>
    <col min="753" max="753" width="15.42578125" style="32" bestFit="1" customWidth="1"/>
    <col min="754" max="754" width="9.42578125" style="32" bestFit="1" customWidth="1"/>
    <col min="755" max="998" width="9.140625" style="32"/>
    <col min="999" max="999" width="19" style="32" customWidth="1"/>
    <col min="1000" max="1000" width="57.5703125" style="32" customWidth="1"/>
    <col min="1001" max="1001" width="16.42578125" style="32" customWidth="1"/>
    <col min="1002" max="1003" width="17.7109375" style="32" bestFit="1" customWidth="1"/>
    <col min="1004" max="1004" width="15.7109375" style="32" customWidth="1"/>
    <col min="1005" max="1005" width="15.7109375" style="32" bestFit="1" customWidth="1"/>
    <col min="1006" max="1006" width="19.7109375" style="32" customWidth="1"/>
    <col min="1007" max="1007" width="15.42578125" style="32" bestFit="1" customWidth="1"/>
    <col min="1008" max="1008" width="9.42578125" style="32" bestFit="1" customWidth="1"/>
    <col min="1009" max="1009" width="15.42578125" style="32" bestFit="1" customWidth="1"/>
    <col min="1010" max="1010" width="9.42578125" style="32" bestFit="1" customWidth="1"/>
    <col min="1011" max="1254" width="9.140625" style="32"/>
    <col min="1255" max="1255" width="19" style="32" customWidth="1"/>
    <col min="1256" max="1256" width="57.5703125" style="32" customWidth="1"/>
    <col min="1257" max="1257" width="16.42578125" style="32" customWidth="1"/>
    <col min="1258" max="1259" width="17.7109375" style="32" bestFit="1" customWidth="1"/>
    <col min="1260" max="1260" width="15.7109375" style="32" customWidth="1"/>
    <col min="1261" max="1261" width="15.7109375" style="32" bestFit="1" customWidth="1"/>
    <col min="1262" max="1262" width="19.7109375" style="32" customWidth="1"/>
    <col min="1263" max="1263" width="15.42578125" style="32" bestFit="1" customWidth="1"/>
    <col min="1264" max="1264" width="9.42578125" style="32" bestFit="1" customWidth="1"/>
    <col min="1265" max="1265" width="15.42578125" style="32" bestFit="1" customWidth="1"/>
    <col min="1266" max="1266" width="9.42578125" style="32" bestFit="1" customWidth="1"/>
    <col min="1267" max="1510" width="9.140625" style="32"/>
    <col min="1511" max="1511" width="19" style="32" customWidth="1"/>
    <col min="1512" max="1512" width="57.5703125" style="32" customWidth="1"/>
    <col min="1513" max="1513" width="16.42578125" style="32" customWidth="1"/>
    <col min="1514" max="1515" width="17.7109375" style="32" bestFit="1" customWidth="1"/>
    <col min="1516" max="1516" width="15.7109375" style="32" customWidth="1"/>
    <col min="1517" max="1517" width="15.7109375" style="32" bestFit="1" customWidth="1"/>
    <col min="1518" max="1518" width="19.7109375" style="32" customWidth="1"/>
    <col min="1519" max="1519" width="15.42578125" style="32" bestFit="1" customWidth="1"/>
    <col min="1520" max="1520" width="9.42578125" style="32" bestFit="1" customWidth="1"/>
    <col min="1521" max="1521" width="15.42578125" style="32" bestFit="1" customWidth="1"/>
    <col min="1522" max="1522" width="9.42578125" style="32" bestFit="1" customWidth="1"/>
    <col min="1523" max="1766" width="9.140625" style="32"/>
    <col min="1767" max="1767" width="19" style="32" customWidth="1"/>
    <col min="1768" max="1768" width="57.5703125" style="32" customWidth="1"/>
    <col min="1769" max="1769" width="16.42578125" style="32" customWidth="1"/>
    <col min="1770" max="1771" width="17.7109375" style="32" bestFit="1" customWidth="1"/>
    <col min="1772" max="1772" width="15.7109375" style="32" customWidth="1"/>
    <col min="1773" max="1773" width="15.7109375" style="32" bestFit="1" customWidth="1"/>
    <col min="1774" max="1774" width="19.7109375" style="32" customWidth="1"/>
    <col min="1775" max="1775" width="15.42578125" style="32" bestFit="1" customWidth="1"/>
    <col min="1776" max="1776" width="9.42578125" style="32" bestFit="1" customWidth="1"/>
    <col min="1777" max="1777" width="15.42578125" style="32" bestFit="1" customWidth="1"/>
    <col min="1778" max="1778" width="9.42578125" style="32" bestFit="1" customWidth="1"/>
    <col min="1779" max="2022" width="9.140625" style="32"/>
    <col min="2023" max="2023" width="19" style="32" customWidth="1"/>
    <col min="2024" max="2024" width="57.5703125" style="32" customWidth="1"/>
    <col min="2025" max="2025" width="16.42578125" style="32" customWidth="1"/>
    <col min="2026" max="2027" width="17.7109375" style="32" bestFit="1" customWidth="1"/>
    <col min="2028" max="2028" width="15.7109375" style="32" customWidth="1"/>
    <col min="2029" max="2029" width="15.7109375" style="32" bestFit="1" customWidth="1"/>
    <col min="2030" max="2030" width="19.7109375" style="32" customWidth="1"/>
    <col min="2031" max="2031" width="15.42578125" style="32" bestFit="1" customWidth="1"/>
    <col min="2032" max="2032" width="9.42578125" style="32" bestFit="1" customWidth="1"/>
    <col min="2033" max="2033" width="15.42578125" style="32" bestFit="1" customWidth="1"/>
    <col min="2034" max="2034" width="9.42578125" style="32" bestFit="1" customWidth="1"/>
    <col min="2035" max="2278" width="9.140625" style="32"/>
    <col min="2279" max="2279" width="19" style="32" customWidth="1"/>
    <col min="2280" max="2280" width="57.5703125" style="32" customWidth="1"/>
    <col min="2281" max="2281" width="16.42578125" style="32" customWidth="1"/>
    <col min="2282" max="2283" width="17.7109375" style="32" bestFit="1" customWidth="1"/>
    <col min="2284" max="2284" width="15.7109375" style="32" customWidth="1"/>
    <col min="2285" max="2285" width="15.7109375" style="32" bestFit="1" customWidth="1"/>
    <col min="2286" max="2286" width="19.7109375" style="32" customWidth="1"/>
    <col min="2287" max="2287" width="15.42578125" style="32" bestFit="1" customWidth="1"/>
    <col min="2288" max="2288" width="9.42578125" style="32" bestFit="1" customWidth="1"/>
    <col min="2289" max="2289" width="15.42578125" style="32" bestFit="1" customWidth="1"/>
    <col min="2290" max="2290" width="9.42578125" style="32" bestFit="1" customWidth="1"/>
    <col min="2291" max="2534" width="9.140625" style="32"/>
    <col min="2535" max="2535" width="19" style="32" customWidth="1"/>
    <col min="2536" max="2536" width="57.5703125" style="32" customWidth="1"/>
    <col min="2537" max="2537" width="16.42578125" style="32" customWidth="1"/>
    <col min="2538" max="2539" width="17.7109375" style="32" bestFit="1" customWidth="1"/>
    <col min="2540" max="2540" width="15.7109375" style="32" customWidth="1"/>
    <col min="2541" max="2541" width="15.7109375" style="32" bestFit="1" customWidth="1"/>
    <col min="2542" max="2542" width="19.7109375" style="32" customWidth="1"/>
    <col min="2543" max="2543" width="15.42578125" style="32" bestFit="1" customWidth="1"/>
    <col min="2544" max="2544" width="9.42578125" style="32" bestFit="1" customWidth="1"/>
    <col min="2545" max="2545" width="15.42578125" style="32" bestFit="1" customWidth="1"/>
    <col min="2546" max="2546" width="9.42578125" style="32" bestFit="1" customWidth="1"/>
    <col min="2547" max="2790" width="9.140625" style="32"/>
    <col min="2791" max="2791" width="19" style="32" customWidth="1"/>
    <col min="2792" max="2792" width="57.5703125" style="32" customWidth="1"/>
    <col min="2793" max="2793" width="16.42578125" style="32" customWidth="1"/>
    <col min="2794" max="2795" width="17.7109375" style="32" bestFit="1" customWidth="1"/>
    <col min="2796" max="2796" width="15.7109375" style="32" customWidth="1"/>
    <col min="2797" max="2797" width="15.7109375" style="32" bestFit="1" customWidth="1"/>
    <col min="2798" max="2798" width="19.7109375" style="32" customWidth="1"/>
    <col min="2799" max="2799" width="15.42578125" style="32" bestFit="1" customWidth="1"/>
    <col min="2800" max="2800" width="9.42578125" style="32" bestFit="1" customWidth="1"/>
    <col min="2801" max="2801" width="15.42578125" style="32" bestFit="1" customWidth="1"/>
    <col min="2802" max="2802" width="9.42578125" style="32" bestFit="1" customWidth="1"/>
    <col min="2803" max="3046" width="9.140625" style="32"/>
    <col min="3047" max="3047" width="19" style="32" customWidth="1"/>
    <col min="3048" max="3048" width="57.5703125" style="32" customWidth="1"/>
    <col min="3049" max="3049" width="16.42578125" style="32" customWidth="1"/>
    <col min="3050" max="3051" width="17.7109375" style="32" bestFit="1" customWidth="1"/>
    <col min="3052" max="3052" width="15.7109375" style="32" customWidth="1"/>
    <col min="3053" max="3053" width="15.7109375" style="32" bestFit="1" customWidth="1"/>
    <col min="3054" max="3054" width="19.7109375" style="32" customWidth="1"/>
    <col min="3055" max="3055" width="15.42578125" style="32" bestFit="1" customWidth="1"/>
    <col min="3056" max="3056" width="9.42578125" style="32" bestFit="1" customWidth="1"/>
    <col min="3057" max="3057" width="15.42578125" style="32" bestFit="1" customWidth="1"/>
    <col min="3058" max="3058" width="9.42578125" style="32" bestFit="1" customWidth="1"/>
    <col min="3059" max="3302" width="9.140625" style="32"/>
    <col min="3303" max="3303" width="19" style="32" customWidth="1"/>
    <col min="3304" max="3304" width="57.5703125" style="32" customWidth="1"/>
    <col min="3305" max="3305" width="16.42578125" style="32" customWidth="1"/>
    <col min="3306" max="3307" width="17.7109375" style="32" bestFit="1" customWidth="1"/>
    <col min="3308" max="3308" width="15.7109375" style="32" customWidth="1"/>
    <col min="3309" max="3309" width="15.7109375" style="32" bestFit="1" customWidth="1"/>
    <col min="3310" max="3310" width="19.7109375" style="32" customWidth="1"/>
    <col min="3311" max="3311" width="15.42578125" style="32" bestFit="1" customWidth="1"/>
    <col min="3312" max="3312" width="9.42578125" style="32" bestFit="1" customWidth="1"/>
    <col min="3313" max="3313" width="15.42578125" style="32" bestFit="1" customWidth="1"/>
    <col min="3314" max="3314" width="9.42578125" style="32" bestFit="1" customWidth="1"/>
    <col min="3315" max="3558" width="9.140625" style="32"/>
    <col min="3559" max="3559" width="19" style="32" customWidth="1"/>
    <col min="3560" max="3560" width="57.5703125" style="32" customWidth="1"/>
    <col min="3561" max="3561" width="16.42578125" style="32" customWidth="1"/>
    <col min="3562" max="3563" width="17.7109375" style="32" bestFit="1" customWidth="1"/>
    <col min="3564" max="3564" width="15.7109375" style="32" customWidth="1"/>
    <col min="3565" max="3565" width="15.7109375" style="32" bestFit="1" customWidth="1"/>
    <col min="3566" max="3566" width="19.7109375" style="32" customWidth="1"/>
    <col min="3567" max="3567" width="15.42578125" style="32" bestFit="1" customWidth="1"/>
    <col min="3568" max="3568" width="9.42578125" style="32" bestFit="1" customWidth="1"/>
    <col min="3569" max="3569" width="15.42578125" style="32" bestFit="1" customWidth="1"/>
    <col min="3570" max="3570" width="9.42578125" style="32" bestFit="1" customWidth="1"/>
    <col min="3571" max="3814" width="9.140625" style="32"/>
    <col min="3815" max="3815" width="19" style="32" customWidth="1"/>
    <col min="3816" max="3816" width="57.5703125" style="32" customWidth="1"/>
    <col min="3817" max="3817" width="16.42578125" style="32" customWidth="1"/>
    <col min="3818" max="3819" width="17.7109375" style="32" bestFit="1" customWidth="1"/>
    <col min="3820" max="3820" width="15.7109375" style="32" customWidth="1"/>
    <col min="3821" max="3821" width="15.7109375" style="32" bestFit="1" customWidth="1"/>
    <col min="3822" max="3822" width="19.7109375" style="32" customWidth="1"/>
    <col min="3823" max="3823" width="15.42578125" style="32" bestFit="1" customWidth="1"/>
    <col min="3824" max="3824" width="9.42578125" style="32" bestFit="1" customWidth="1"/>
    <col min="3825" max="3825" width="15.42578125" style="32" bestFit="1" customWidth="1"/>
    <col min="3826" max="3826" width="9.42578125" style="32" bestFit="1" customWidth="1"/>
    <col min="3827" max="4070" width="9.140625" style="32"/>
    <col min="4071" max="4071" width="19" style="32" customWidth="1"/>
    <col min="4072" max="4072" width="57.5703125" style="32" customWidth="1"/>
    <col min="4073" max="4073" width="16.42578125" style="32" customWidth="1"/>
    <col min="4074" max="4075" width="17.7109375" style="32" bestFit="1" customWidth="1"/>
    <col min="4076" max="4076" width="15.7109375" style="32" customWidth="1"/>
    <col min="4077" max="4077" width="15.7109375" style="32" bestFit="1" customWidth="1"/>
    <col min="4078" max="4078" width="19.7109375" style="32" customWidth="1"/>
    <col min="4079" max="4079" width="15.42578125" style="32" bestFit="1" customWidth="1"/>
    <col min="4080" max="4080" width="9.42578125" style="32" bestFit="1" customWidth="1"/>
    <col min="4081" max="4081" width="15.42578125" style="32" bestFit="1" customWidth="1"/>
    <col min="4082" max="4082" width="9.42578125" style="32" bestFit="1" customWidth="1"/>
    <col min="4083" max="4326" width="9.140625" style="32"/>
    <col min="4327" max="4327" width="19" style="32" customWidth="1"/>
    <col min="4328" max="4328" width="57.5703125" style="32" customWidth="1"/>
    <col min="4329" max="4329" width="16.42578125" style="32" customWidth="1"/>
    <col min="4330" max="4331" width="17.7109375" style="32" bestFit="1" customWidth="1"/>
    <col min="4332" max="4332" width="15.7109375" style="32" customWidth="1"/>
    <col min="4333" max="4333" width="15.7109375" style="32" bestFit="1" customWidth="1"/>
    <col min="4334" max="4334" width="19.7109375" style="32" customWidth="1"/>
    <col min="4335" max="4335" width="15.42578125" style="32" bestFit="1" customWidth="1"/>
    <col min="4336" max="4336" width="9.42578125" style="32" bestFit="1" customWidth="1"/>
    <col min="4337" max="4337" width="15.42578125" style="32" bestFit="1" customWidth="1"/>
    <col min="4338" max="4338" width="9.42578125" style="32" bestFit="1" customWidth="1"/>
    <col min="4339" max="4582" width="9.140625" style="32"/>
    <col min="4583" max="4583" width="19" style="32" customWidth="1"/>
    <col min="4584" max="4584" width="57.5703125" style="32" customWidth="1"/>
    <col min="4585" max="4585" width="16.42578125" style="32" customWidth="1"/>
    <col min="4586" max="4587" width="17.7109375" style="32" bestFit="1" customWidth="1"/>
    <col min="4588" max="4588" width="15.7109375" style="32" customWidth="1"/>
    <col min="4589" max="4589" width="15.7109375" style="32" bestFit="1" customWidth="1"/>
    <col min="4590" max="4590" width="19.7109375" style="32" customWidth="1"/>
    <col min="4591" max="4591" width="15.42578125" style="32" bestFit="1" customWidth="1"/>
    <col min="4592" max="4592" width="9.42578125" style="32" bestFit="1" customWidth="1"/>
    <col min="4593" max="4593" width="15.42578125" style="32" bestFit="1" customWidth="1"/>
    <col min="4594" max="4594" width="9.42578125" style="32" bestFit="1" customWidth="1"/>
    <col min="4595" max="4838" width="9.140625" style="32"/>
    <col min="4839" max="4839" width="19" style="32" customWidth="1"/>
    <col min="4840" max="4840" width="57.5703125" style="32" customWidth="1"/>
    <col min="4841" max="4841" width="16.42578125" style="32" customWidth="1"/>
    <col min="4842" max="4843" width="17.7109375" style="32" bestFit="1" customWidth="1"/>
    <col min="4844" max="4844" width="15.7109375" style="32" customWidth="1"/>
    <col min="4845" max="4845" width="15.7109375" style="32" bestFit="1" customWidth="1"/>
    <col min="4846" max="4846" width="19.7109375" style="32" customWidth="1"/>
    <col min="4847" max="4847" width="15.42578125" style="32" bestFit="1" customWidth="1"/>
    <col min="4848" max="4848" width="9.42578125" style="32" bestFit="1" customWidth="1"/>
    <col min="4849" max="4849" width="15.42578125" style="32" bestFit="1" customWidth="1"/>
    <col min="4850" max="4850" width="9.42578125" style="32" bestFit="1" customWidth="1"/>
    <col min="4851" max="5094" width="9.140625" style="32"/>
    <col min="5095" max="5095" width="19" style="32" customWidth="1"/>
    <col min="5096" max="5096" width="57.5703125" style="32" customWidth="1"/>
    <col min="5097" max="5097" width="16.42578125" style="32" customWidth="1"/>
    <col min="5098" max="5099" width="17.7109375" style="32" bestFit="1" customWidth="1"/>
    <col min="5100" max="5100" width="15.7109375" style="32" customWidth="1"/>
    <col min="5101" max="5101" width="15.7109375" style="32" bestFit="1" customWidth="1"/>
    <col min="5102" max="5102" width="19.7109375" style="32" customWidth="1"/>
    <col min="5103" max="5103" width="15.42578125" style="32" bestFit="1" customWidth="1"/>
    <col min="5104" max="5104" width="9.42578125" style="32" bestFit="1" customWidth="1"/>
    <col min="5105" max="5105" width="15.42578125" style="32" bestFit="1" customWidth="1"/>
    <col min="5106" max="5106" width="9.42578125" style="32" bestFit="1" customWidth="1"/>
    <col min="5107" max="5350" width="9.140625" style="32"/>
    <col min="5351" max="5351" width="19" style="32" customWidth="1"/>
    <col min="5352" max="5352" width="57.5703125" style="32" customWidth="1"/>
    <col min="5353" max="5353" width="16.42578125" style="32" customWidth="1"/>
    <col min="5354" max="5355" width="17.7109375" style="32" bestFit="1" customWidth="1"/>
    <col min="5356" max="5356" width="15.7109375" style="32" customWidth="1"/>
    <col min="5357" max="5357" width="15.7109375" style="32" bestFit="1" customWidth="1"/>
    <col min="5358" max="5358" width="19.7109375" style="32" customWidth="1"/>
    <col min="5359" max="5359" width="15.42578125" style="32" bestFit="1" customWidth="1"/>
    <col min="5360" max="5360" width="9.42578125" style="32" bestFit="1" customWidth="1"/>
    <col min="5361" max="5361" width="15.42578125" style="32" bestFit="1" customWidth="1"/>
    <col min="5362" max="5362" width="9.42578125" style="32" bestFit="1" customWidth="1"/>
    <col min="5363" max="5606" width="9.140625" style="32"/>
    <col min="5607" max="5607" width="19" style="32" customWidth="1"/>
    <col min="5608" max="5608" width="57.5703125" style="32" customWidth="1"/>
    <col min="5609" max="5609" width="16.42578125" style="32" customWidth="1"/>
    <col min="5610" max="5611" width="17.7109375" style="32" bestFit="1" customWidth="1"/>
    <col min="5612" max="5612" width="15.7109375" style="32" customWidth="1"/>
    <col min="5613" max="5613" width="15.7109375" style="32" bestFit="1" customWidth="1"/>
    <col min="5614" max="5614" width="19.7109375" style="32" customWidth="1"/>
    <col min="5615" max="5615" width="15.42578125" style="32" bestFit="1" customWidth="1"/>
    <col min="5616" max="5616" width="9.42578125" style="32" bestFit="1" customWidth="1"/>
    <col min="5617" max="5617" width="15.42578125" style="32" bestFit="1" customWidth="1"/>
    <col min="5618" max="5618" width="9.42578125" style="32" bestFit="1" customWidth="1"/>
    <col min="5619" max="5862" width="9.140625" style="32"/>
    <col min="5863" max="5863" width="19" style="32" customWidth="1"/>
    <col min="5864" max="5864" width="57.5703125" style="32" customWidth="1"/>
    <col min="5865" max="5865" width="16.42578125" style="32" customWidth="1"/>
    <col min="5866" max="5867" width="17.7109375" style="32" bestFit="1" customWidth="1"/>
    <col min="5868" max="5868" width="15.7109375" style="32" customWidth="1"/>
    <col min="5869" max="5869" width="15.7109375" style="32" bestFit="1" customWidth="1"/>
    <col min="5870" max="5870" width="19.7109375" style="32" customWidth="1"/>
    <col min="5871" max="5871" width="15.42578125" style="32" bestFit="1" customWidth="1"/>
    <col min="5872" max="5872" width="9.42578125" style="32" bestFit="1" customWidth="1"/>
    <col min="5873" max="5873" width="15.42578125" style="32" bestFit="1" customWidth="1"/>
    <col min="5874" max="5874" width="9.42578125" style="32" bestFit="1" customWidth="1"/>
    <col min="5875" max="6118" width="9.140625" style="32"/>
    <col min="6119" max="6119" width="19" style="32" customWidth="1"/>
    <col min="6120" max="6120" width="57.5703125" style="32" customWidth="1"/>
    <col min="6121" max="6121" width="16.42578125" style="32" customWidth="1"/>
    <col min="6122" max="6123" width="17.7109375" style="32" bestFit="1" customWidth="1"/>
    <col min="6124" max="6124" width="15.7109375" style="32" customWidth="1"/>
    <col min="6125" max="6125" width="15.7109375" style="32" bestFit="1" customWidth="1"/>
    <col min="6126" max="6126" width="19.7109375" style="32" customWidth="1"/>
    <col min="6127" max="6127" width="15.42578125" style="32" bestFit="1" customWidth="1"/>
    <col min="6128" max="6128" width="9.42578125" style="32" bestFit="1" customWidth="1"/>
    <col min="6129" max="6129" width="15.42578125" style="32" bestFit="1" customWidth="1"/>
    <col min="6130" max="6130" width="9.42578125" style="32" bestFit="1" customWidth="1"/>
    <col min="6131" max="6374" width="9.140625" style="32"/>
    <col min="6375" max="6375" width="19" style="32" customWidth="1"/>
    <col min="6376" max="6376" width="57.5703125" style="32" customWidth="1"/>
    <col min="6377" max="6377" width="16.42578125" style="32" customWidth="1"/>
    <col min="6378" max="6379" width="17.7109375" style="32" bestFit="1" customWidth="1"/>
    <col min="6380" max="6380" width="15.7109375" style="32" customWidth="1"/>
    <col min="6381" max="6381" width="15.7109375" style="32" bestFit="1" customWidth="1"/>
    <col min="6382" max="6382" width="19.7109375" style="32" customWidth="1"/>
    <col min="6383" max="6383" width="15.42578125" style="32" bestFit="1" customWidth="1"/>
    <col min="6384" max="6384" width="9.42578125" style="32" bestFit="1" customWidth="1"/>
    <col min="6385" max="6385" width="15.42578125" style="32" bestFit="1" customWidth="1"/>
    <col min="6386" max="6386" width="9.42578125" style="32" bestFit="1" customWidth="1"/>
    <col min="6387" max="6630" width="9.140625" style="32"/>
    <col min="6631" max="6631" width="19" style="32" customWidth="1"/>
    <col min="6632" max="6632" width="57.5703125" style="32" customWidth="1"/>
    <col min="6633" max="6633" width="16.42578125" style="32" customWidth="1"/>
    <col min="6634" max="6635" width="17.7109375" style="32" bestFit="1" customWidth="1"/>
    <col min="6636" max="6636" width="15.7109375" style="32" customWidth="1"/>
    <col min="6637" max="6637" width="15.7109375" style="32" bestFit="1" customWidth="1"/>
    <col min="6638" max="6638" width="19.7109375" style="32" customWidth="1"/>
    <col min="6639" max="6639" width="15.42578125" style="32" bestFit="1" customWidth="1"/>
    <col min="6640" max="6640" width="9.42578125" style="32" bestFit="1" customWidth="1"/>
    <col min="6641" max="6641" width="15.42578125" style="32" bestFit="1" customWidth="1"/>
    <col min="6642" max="6642" width="9.42578125" style="32" bestFit="1" customWidth="1"/>
    <col min="6643" max="6886" width="9.140625" style="32"/>
    <col min="6887" max="6887" width="19" style="32" customWidth="1"/>
    <col min="6888" max="6888" width="57.5703125" style="32" customWidth="1"/>
    <col min="6889" max="6889" width="16.42578125" style="32" customWidth="1"/>
    <col min="6890" max="6891" width="17.7109375" style="32" bestFit="1" customWidth="1"/>
    <col min="6892" max="6892" width="15.7109375" style="32" customWidth="1"/>
    <col min="6893" max="6893" width="15.7109375" style="32" bestFit="1" customWidth="1"/>
    <col min="6894" max="6894" width="19.7109375" style="32" customWidth="1"/>
    <col min="6895" max="6895" width="15.42578125" style="32" bestFit="1" customWidth="1"/>
    <col min="6896" max="6896" width="9.42578125" style="32" bestFit="1" customWidth="1"/>
    <col min="6897" max="6897" width="15.42578125" style="32" bestFit="1" customWidth="1"/>
    <col min="6898" max="6898" width="9.42578125" style="32" bestFit="1" customWidth="1"/>
    <col min="6899" max="7142" width="9.140625" style="32"/>
    <col min="7143" max="7143" width="19" style="32" customWidth="1"/>
    <col min="7144" max="7144" width="57.5703125" style="32" customWidth="1"/>
    <col min="7145" max="7145" width="16.42578125" style="32" customWidth="1"/>
    <col min="7146" max="7147" width="17.7109375" style="32" bestFit="1" customWidth="1"/>
    <col min="7148" max="7148" width="15.7109375" style="32" customWidth="1"/>
    <col min="7149" max="7149" width="15.7109375" style="32" bestFit="1" customWidth="1"/>
    <col min="7150" max="7150" width="19.7109375" style="32" customWidth="1"/>
    <col min="7151" max="7151" width="15.42578125" style="32" bestFit="1" customWidth="1"/>
    <col min="7152" max="7152" width="9.42578125" style="32" bestFit="1" customWidth="1"/>
    <col min="7153" max="7153" width="15.42578125" style="32" bestFit="1" customWidth="1"/>
    <col min="7154" max="7154" width="9.42578125" style="32" bestFit="1" customWidth="1"/>
    <col min="7155" max="7398" width="9.140625" style="32"/>
    <col min="7399" max="7399" width="19" style="32" customWidth="1"/>
    <col min="7400" max="7400" width="57.5703125" style="32" customWidth="1"/>
    <col min="7401" max="7401" width="16.42578125" style="32" customWidth="1"/>
    <col min="7402" max="7403" width="17.7109375" style="32" bestFit="1" customWidth="1"/>
    <col min="7404" max="7404" width="15.7109375" style="32" customWidth="1"/>
    <col min="7405" max="7405" width="15.7109375" style="32" bestFit="1" customWidth="1"/>
    <col min="7406" max="7406" width="19.7109375" style="32" customWidth="1"/>
    <col min="7407" max="7407" width="15.42578125" style="32" bestFit="1" customWidth="1"/>
    <col min="7408" max="7408" width="9.42578125" style="32" bestFit="1" customWidth="1"/>
    <col min="7409" max="7409" width="15.42578125" style="32" bestFit="1" customWidth="1"/>
    <col min="7410" max="7410" width="9.42578125" style="32" bestFit="1" customWidth="1"/>
    <col min="7411" max="7654" width="9.140625" style="32"/>
    <col min="7655" max="7655" width="19" style="32" customWidth="1"/>
    <col min="7656" max="7656" width="57.5703125" style="32" customWidth="1"/>
    <col min="7657" max="7657" width="16.42578125" style="32" customWidth="1"/>
    <col min="7658" max="7659" width="17.7109375" style="32" bestFit="1" customWidth="1"/>
    <col min="7660" max="7660" width="15.7109375" style="32" customWidth="1"/>
    <col min="7661" max="7661" width="15.7109375" style="32" bestFit="1" customWidth="1"/>
    <col min="7662" max="7662" width="19.7109375" style="32" customWidth="1"/>
    <col min="7663" max="7663" width="15.42578125" style="32" bestFit="1" customWidth="1"/>
    <col min="7664" max="7664" width="9.42578125" style="32" bestFit="1" customWidth="1"/>
    <col min="7665" max="7665" width="15.42578125" style="32" bestFit="1" customWidth="1"/>
    <col min="7666" max="7666" width="9.42578125" style="32" bestFit="1" customWidth="1"/>
    <col min="7667" max="7910" width="9.140625" style="32"/>
    <col min="7911" max="7911" width="19" style="32" customWidth="1"/>
    <col min="7912" max="7912" width="57.5703125" style="32" customWidth="1"/>
    <col min="7913" max="7913" width="16.42578125" style="32" customWidth="1"/>
    <col min="7914" max="7915" width="17.7109375" style="32" bestFit="1" customWidth="1"/>
    <col min="7916" max="7916" width="15.7109375" style="32" customWidth="1"/>
    <col min="7917" max="7917" width="15.7109375" style="32" bestFit="1" customWidth="1"/>
    <col min="7918" max="7918" width="19.7109375" style="32" customWidth="1"/>
    <col min="7919" max="7919" width="15.42578125" style="32" bestFit="1" customWidth="1"/>
    <col min="7920" max="7920" width="9.42578125" style="32" bestFit="1" customWidth="1"/>
    <col min="7921" max="7921" width="15.42578125" style="32" bestFit="1" customWidth="1"/>
    <col min="7922" max="7922" width="9.42578125" style="32" bestFit="1" customWidth="1"/>
    <col min="7923" max="8166" width="9.140625" style="32"/>
    <col min="8167" max="8167" width="19" style="32" customWidth="1"/>
    <col min="8168" max="8168" width="57.5703125" style="32" customWidth="1"/>
    <col min="8169" max="8169" width="16.42578125" style="32" customWidth="1"/>
    <col min="8170" max="8171" width="17.7109375" style="32" bestFit="1" customWidth="1"/>
    <col min="8172" max="8172" width="15.7109375" style="32" customWidth="1"/>
    <col min="8173" max="8173" width="15.7109375" style="32" bestFit="1" customWidth="1"/>
    <col min="8174" max="8174" width="19.7109375" style="32" customWidth="1"/>
    <col min="8175" max="8175" width="15.42578125" style="32" bestFit="1" customWidth="1"/>
    <col min="8176" max="8176" width="9.42578125" style="32" bestFit="1" customWidth="1"/>
    <col min="8177" max="8177" width="15.42578125" style="32" bestFit="1" customWidth="1"/>
    <col min="8178" max="8178" width="9.42578125" style="32" bestFit="1" customWidth="1"/>
    <col min="8179" max="8422" width="9.140625" style="32"/>
    <col min="8423" max="8423" width="19" style="32" customWidth="1"/>
    <col min="8424" max="8424" width="57.5703125" style="32" customWidth="1"/>
    <col min="8425" max="8425" width="16.42578125" style="32" customWidth="1"/>
    <col min="8426" max="8427" width="17.7109375" style="32" bestFit="1" customWidth="1"/>
    <col min="8428" max="8428" width="15.7109375" style="32" customWidth="1"/>
    <col min="8429" max="8429" width="15.7109375" style="32" bestFit="1" customWidth="1"/>
    <col min="8430" max="8430" width="19.7109375" style="32" customWidth="1"/>
    <col min="8431" max="8431" width="15.42578125" style="32" bestFit="1" customWidth="1"/>
    <col min="8432" max="8432" width="9.42578125" style="32" bestFit="1" customWidth="1"/>
    <col min="8433" max="8433" width="15.42578125" style="32" bestFit="1" customWidth="1"/>
    <col min="8434" max="8434" width="9.42578125" style="32" bestFit="1" customWidth="1"/>
    <col min="8435" max="8678" width="9.140625" style="32"/>
    <col min="8679" max="8679" width="19" style="32" customWidth="1"/>
    <col min="8680" max="8680" width="57.5703125" style="32" customWidth="1"/>
    <col min="8681" max="8681" width="16.42578125" style="32" customWidth="1"/>
    <col min="8682" max="8683" width="17.7109375" style="32" bestFit="1" customWidth="1"/>
    <col min="8684" max="8684" width="15.7109375" style="32" customWidth="1"/>
    <col min="8685" max="8685" width="15.7109375" style="32" bestFit="1" customWidth="1"/>
    <col min="8686" max="8686" width="19.7109375" style="32" customWidth="1"/>
    <col min="8687" max="8687" width="15.42578125" style="32" bestFit="1" customWidth="1"/>
    <col min="8688" max="8688" width="9.42578125" style="32" bestFit="1" customWidth="1"/>
    <col min="8689" max="8689" width="15.42578125" style="32" bestFit="1" customWidth="1"/>
    <col min="8690" max="8690" width="9.42578125" style="32" bestFit="1" customWidth="1"/>
    <col min="8691" max="8934" width="9.140625" style="32"/>
    <col min="8935" max="8935" width="19" style="32" customWidth="1"/>
    <col min="8936" max="8936" width="57.5703125" style="32" customWidth="1"/>
    <col min="8937" max="8937" width="16.42578125" style="32" customWidth="1"/>
    <col min="8938" max="8939" width="17.7109375" style="32" bestFit="1" customWidth="1"/>
    <col min="8940" max="8940" width="15.7109375" style="32" customWidth="1"/>
    <col min="8941" max="8941" width="15.7109375" style="32" bestFit="1" customWidth="1"/>
    <col min="8942" max="8942" width="19.7109375" style="32" customWidth="1"/>
    <col min="8943" max="8943" width="15.42578125" style="32" bestFit="1" customWidth="1"/>
    <col min="8944" max="8944" width="9.42578125" style="32" bestFit="1" customWidth="1"/>
    <col min="8945" max="8945" width="15.42578125" style="32" bestFit="1" customWidth="1"/>
    <col min="8946" max="8946" width="9.42578125" style="32" bestFit="1" customWidth="1"/>
    <col min="8947" max="9190" width="9.140625" style="32"/>
    <col min="9191" max="9191" width="19" style="32" customWidth="1"/>
    <col min="9192" max="9192" width="57.5703125" style="32" customWidth="1"/>
    <col min="9193" max="9193" width="16.42578125" style="32" customWidth="1"/>
    <col min="9194" max="9195" width="17.7109375" style="32" bestFit="1" customWidth="1"/>
    <col min="9196" max="9196" width="15.7109375" style="32" customWidth="1"/>
    <col min="9197" max="9197" width="15.7109375" style="32" bestFit="1" customWidth="1"/>
    <col min="9198" max="9198" width="19.7109375" style="32" customWidth="1"/>
    <col min="9199" max="9199" width="15.42578125" style="32" bestFit="1" customWidth="1"/>
    <col min="9200" max="9200" width="9.42578125" style="32" bestFit="1" customWidth="1"/>
    <col min="9201" max="9201" width="15.42578125" style="32" bestFit="1" customWidth="1"/>
    <col min="9202" max="9202" width="9.42578125" style="32" bestFit="1" customWidth="1"/>
    <col min="9203" max="9446" width="9.140625" style="32"/>
    <col min="9447" max="9447" width="19" style="32" customWidth="1"/>
    <col min="9448" max="9448" width="57.5703125" style="32" customWidth="1"/>
    <col min="9449" max="9449" width="16.42578125" style="32" customWidth="1"/>
    <col min="9450" max="9451" width="17.7109375" style="32" bestFit="1" customWidth="1"/>
    <col min="9452" max="9452" width="15.7109375" style="32" customWidth="1"/>
    <col min="9453" max="9453" width="15.7109375" style="32" bestFit="1" customWidth="1"/>
    <col min="9454" max="9454" width="19.7109375" style="32" customWidth="1"/>
    <col min="9455" max="9455" width="15.42578125" style="32" bestFit="1" customWidth="1"/>
    <col min="9456" max="9456" width="9.42578125" style="32" bestFit="1" customWidth="1"/>
    <col min="9457" max="9457" width="15.42578125" style="32" bestFit="1" customWidth="1"/>
    <col min="9458" max="9458" width="9.42578125" style="32" bestFit="1" customWidth="1"/>
    <col min="9459" max="9702" width="9.140625" style="32"/>
    <col min="9703" max="9703" width="19" style="32" customWidth="1"/>
    <col min="9704" max="9704" width="57.5703125" style="32" customWidth="1"/>
    <col min="9705" max="9705" width="16.42578125" style="32" customWidth="1"/>
    <col min="9706" max="9707" width="17.7109375" style="32" bestFit="1" customWidth="1"/>
    <col min="9708" max="9708" width="15.7109375" style="32" customWidth="1"/>
    <col min="9709" max="9709" width="15.7109375" style="32" bestFit="1" customWidth="1"/>
    <col min="9710" max="9710" width="19.7109375" style="32" customWidth="1"/>
    <col min="9711" max="9711" width="15.42578125" style="32" bestFit="1" customWidth="1"/>
    <col min="9712" max="9712" width="9.42578125" style="32" bestFit="1" customWidth="1"/>
    <col min="9713" max="9713" width="15.42578125" style="32" bestFit="1" customWidth="1"/>
    <col min="9714" max="9714" width="9.42578125" style="32" bestFit="1" customWidth="1"/>
    <col min="9715" max="9958" width="9.140625" style="32"/>
    <col min="9959" max="9959" width="19" style="32" customWidth="1"/>
    <col min="9960" max="9960" width="57.5703125" style="32" customWidth="1"/>
    <col min="9961" max="9961" width="16.42578125" style="32" customWidth="1"/>
    <col min="9962" max="9963" width="17.7109375" style="32" bestFit="1" customWidth="1"/>
    <col min="9964" max="9964" width="15.7109375" style="32" customWidth="1"/>
    <col min="9965" max="9965" width="15.7109375" style="32" bestFit="1" customWidth="1"/>
    <col min="9966" max="9966" width="19.7109375" style="32" customWidth="1"/>
    <col min="9967" max="9967" width="15.42578125" style="32" bestFit="1" customWidth="1"/>
    <col min="9968" max="9968" width="9.42578125" style="32" bestFit="1" customWidth="1"/>
    <col min="9969" max="9969" width="15.42578125" style="32" bestFit="1" customWidth="1"/>
    <col min="9970" max="9970" width="9.42578125" style="32" bestFit="1" customWidth="1"/>
    <col min="9971" max="10214" width="9.140625" style="32"/>
    <col min="10215" max="10215" width="19" style="32" customWidth="1"/>
    <col min="10216" max="10216" width="57.5703125" style="32" customWidth="1"/>
    <col min="10217" max="10217" width="16.42578125" style="32" customWidth="1"/>
    <col min="10218" max="10219" width="17.7109375" style="32" bestFit="1" customWidth="1"/>
    <col min="10220" max="10220" width="15.7109375" style="32" customWidth="1"/>
    <col min="10221" max="10221" width="15.7109375" style="32" bestFit="1" customWidth="1"/>
    <col min="10222" max="10222" width="19.7109375" style="32" customWidth="1"/>
    <col min="10223" max="10223" width="15.42578125" style="32" bestFit="1" customWidth="1"/>
    <col min="10224" max="10224" width="9.42578125" style="32" bestFit="1" customWidth="1"/>
    <col min="10225" max="10225" width="15.42578125" style="32" bestFit="1" customWidth="1"/>
    <col min="10226" max="10226" width="9.42578125" style="32" bestFit="1" customWidth="1"/>
    <col min="10227" max="10470" width="9.140625" style="32"/>
    <col min="10471" max="10471" width="19" style="32" customWidth="1"/>
    <col min="10472" max="10472" width="57.5703125" style="32" customWidth="1"/>
    <col min="10473" max="10473" width="16.42578125" style="32" customWidth="1"/>
    <col min="10474" max="10475" width="17.7109375" style="32" bestFit="1" customWidth="1"/>
    <col min="10476" max="10476" width="15.7109375" style="32" customWidth="1"/>
    <col min="10477" max="10477" width="15.7109375" style="32" bestFit="1" customWidth="1"/>
    <col min="10478" max="10478" width="19.7109375" style="32" customWidth="1"/>
    <col min="10479" max="10479" width="15.42578125" style="32" bestFit="1" customWidth="1"/>
    <col min="10480" max="10480" width="9.42578125" style="32" bestFit="1" customWidth="1"/>
    <col min="10481" max="10481" width="15.42578125" style="32" bestFit="1" customWidth="1"/>
    <col min="10482" max="10482" width="9.42578125" style="32" bestFit="1" customWidth="1"/>
    <col min="10483" max="10726" width="9.140625" style="32"/>
    <col min="10727" max="10727" width="19" style="32" customWidth="1"/>
    <col min="10728" max="10728" width="57.5703125" style="32" customWidth="1"/>
    <col min="10729" max="10729" width="16.42578125" style="32" customWidth="1"/>
    <col min="10730" max="10731" width="17.7109375" style="32" bestFit="1" customWidth="1"/>
    <col min="10732" max="10732" width="15.7109375" style="32" customWidth="1"/>
    <col min="10733" max="10733" width="15.7109375" style="32" bestFit="1" customWidth="1"/>
    <col min="10734" max="10734" width="19.7109375" style="32" customWidth="1"/>
    <col min="10735" max="10735" width="15.42578125" style="32" bestFit="1" customWidth="1"/>
    <col min="10736" max="10736" width="9.42578125" style="32" bestFit="1" customWidth="1"/>
    <col min="10737" max="10737" width="15.42578125" style="32" bestFit="1" customWidth="1"/>
    <col min="10738" max="10738" width="9.42578125" style="32" bestFit="1" customWidth="1"/>
    <col min="10739" max="10982" width="9.140625" style="32"/>
    <col min="10983" max="10983" width="19" style="32" customWidth="1"/>
    <col min="10984" max="10984" width="57.5703125" style="32" customWidth="1"/>
    <col min="10985" max="10985" width="16.42578125" style="32" customWidth="1"/>
    <col min="10986" max="10987" width="17.7109375" style="32" bestFit="1" customWidth="1"/>
    <col min="10988" max="10988" width="15.7109375" style="32" customWidth="1"/>
    <col min="10989" max="10989" width="15.7109375" style="32" bestFit="1" customWidth="1"/>
    <col min="10990" max="10990" width="19.7109375" style="32" customWidth="1"/>
    <col min="10991" max="10991" width="15.42578125" style="32" bestFit="1" customWidth="1"/>
    <col min="10992" max="10992" width="9.42578125" style="32" bestFit="1" customWidth="1"/>
    <col min="10993" max="10993" width="15.42578125" style="32" bestFit="1" customWidth="1"/>
    <col min="10994" max="10994" width="9.42578125" style="32" bestFit="1" customWidth="1"/>
    <col min="10995" max="11238" width="9.140625" style="32"/>
    <col min="11239" max="11239" width="19" style="32" customWidth="1"/>
    <col min="11240" max="11240" width="57.5703125" style="32" customWidth="1"/>
    <col min="11241" max="11241" width="16.42578125" style="32" customWidth="1"/>
    <col min="11242" max="11243" width="17.7109375" style="32" bestFit="1" customWidth="1"/>
    <col min="11244" max="11244" width="15.7109375" style="32" customWidth="1"/>
    <col min="11245" max="11245" width="15.7109375" style="32" bestFit="1" customWidth="1"/>
    <col min="11246" max="11246" width="19.7109375" style="32" customWidth="1"/>
    <col min="11247" max="11247" width="15.42578125" style="32" bestFit="1" customWidth="1"/>
    <col min="11248" max="11248" width="9.42578125" style="32" bestFit="1" customWidth="1"/>
    <col min="11249" max="11249" width="15.42578125" style="32" bestFit="1" customWidth="1"/>
    <col min="11250" max="11250" width="9.42578125" style="32" bestFit="1" customWidth="1"/>
    <col min="11251" max="11494" width="9.140625" style="32"/>
    <col min="11495" max="11495" width="19" style="32" customWidth="1"/>
    <col min="11496" max="11496" width="57.5703125" style="32" customWidth="1"/>
    <col min="11497" max="11497" width="16.42578125" style="32" customWidth="1"/>
    <col min="11498" max="11499" width="17.7109375" style="32" bestFit="1" customWidth="1"/>
    <col min="11500" max="11500" width="15.7109375" style="32" customWidth="1"/>
    <col min="11501" max="11501" width="15.7109375" style="32" bestFit="1" customWidth="1"/>
    <col min="11502" max="11502" width="19.7109375" style="32" customWidth="1"/>
    <col min="11503" max="11503" width="15.42578125" style="32" bestFit="1" customWidth="1"/>
    <col min="11504" max="11504" width="9.42578125" style="32" bestFit="1" customWidth="1"/>
    <col min="11505" max="11505" width="15.42578125" style="32" bestFit="1" customWidth="1"/>
    <col min="11506" max="11506" width="9.42578125" style="32" bestFit="1" customWidth="1"/>
    <col min="11507" max="11750" width="9.140625" style="32"/>
    <col min="11751" max="11751" width="19" style="32" customWidth="1"/>
    <col min="11752" max="11752" width="57.5703125" style="32" customWidth="1"/>
    <col min="11753" max="11753" width="16.42578125" style="32" customWidth="1"/>
    <col min="11754" max="11755" width="17.7109375" style="32" bestFit="1" customWidth="1"/>
    <col min="11756" max="11756" width="15.7109375" style="32" customWidth="1"/>
    <col min="11757" max="11757" width="15.7109375" style="32" bestFit="1" customWidth="1"/>
    <col min="11758" max="11758" width="19.7109375" style="32" customWidth="1"/>
    <col min="11759" max="11759" width="15.42578125" style="32" bestFit="1" customWidth="1"/>
    <col min="11760" max="11760" width="9.42578125" style="32" bestFit="1" customWidth="1"/>
    <col min="11761" max="11761" width="15.42578125" style="32" bestFit="1" customWidth="1"/>
    <col min="11762" max="11762" width="9.42578125" style="32" bestFit="1" customWidth="1"/>
    <col min="11763" max="12006" width="9.140625" style="32"/>
    <col min="12007" max="12007" width="19" style="32" customWidth="1"/>
    <col min="12008" max="12008" width="57.5703125" style="32" customWidth="1"/>
    <col min="12009" max="12009" width="16.42578125" style="32" customWidth="1"/>
    <col min="12010" max="12011" width="17.7109375" style="32" bestFit="1" customWidth="1"/>
    <col min="12012" max="12012" width="15.7109375" style="32" customWidth="1"/>
    <col min="12013" max="12013" width="15.7109375" style="32" bestFit="1" customWidth="1"/>
    <col min="12014" max="12014" width="19.7109375" style="32" customWidth="1"/>
    <col min="12015" max="12015" width="15.42578125" style="32" bestFit="1" customWidth="1"/>
    <col min="12016" max="12016" width="9.42578125" style="32" bestFit="1" customWidth="1"/>
    <col min="12017" max="12017" width="15.42578125" style="32" bestFit="1" customWidth="1"/>
    <col min="12018" max="12018" width="9.42578125" style="32" bestFit="1" customWidth="1"/>
    <col min="12019" max="12262" width="9.140625" style="32"/>
    <col min="12263" max="12263" width="19" style="32" customWidth="1"/>
    <col min="12264" max="12264" width="57.5703125" style="32" customWidth="1"/>
    <col min="12265" max="12265" width="16.42578125" style="32" customWidth="1"/>
    <col min="12266" max="12267" width="17.7109375" style="32" bestFit="1" customWidth="1"/>
    <col min="12268" max="12268" width="15.7109375" style="32" customWidth="1"/>
    <col min="12269" max="12269" width="15.7109375" style="32" bestFit="1" customWidth="1"/>
    <col min="12270" max="12270" width="19.7109375" style="32" customWidth="1"/>
    <col min="12271" max="12271" width="15.42578125" style="32" bestFit="1" customWidth="1"/>
    <col min="12272" max="12272" width="9.42578125" style="32" bestFit="1" customWidth="1"/>
    <col min="12273" max="12273" width="15.42578125" style="32" bestFit="1" customWidth="1"/>
    <col min="12274" max="12274" width="9.42578125" style="32" bestFit="1" customWidth="1"/>
    <col min="12275" max="12518" width="9.140625" style="32"/>
    <col min="12519" max="12519" width="19" style="32" customWidth="1"/>
    <col min="12520" max="12520" width="57.5703125" style="32" customWidth="1"/>
    <col min="12521" max="12521" width="16.42578125" style="32" customWidth="1"/>
    <col min="12522" max="12523" width="17.7109375" style="32" bestFit="1" customWidth="1"/>
    <col min="12524" max="12524" width="15.7109375" style="32" customWidth="1"/>
    <col min="12525" max="12525" width="15.7109375" style="32" bestFit="1" customWidth="1"/>
    <col min="12526" max="12526" width="19.7109375" style="32" customWidth="1"/>
    <col min="12527" max="12527" width="15.42578125" style="32" bestFit="1" customWidth="1"/>
    <col min="12528" max="12528" width="9.42578125" style="32" bestFit="1" customWidth="1"/>
    <col min="12529" max="12529" width="15.42578125" style="32" bestFit="1" customWidth="1"/>
    <col min="12530" max="12530" width="9.42578125" style="32" bestFit="1" customWidth="1"/>
    <col min="12531" max="12774" width="9.140625" style="32"/>
    <col min="12775" max="12775" width="19" style="32" customWidth="1"/>
    <col min="12776" max="12776" width="57.5703125" style="32" customWidth="1"/>
    <col min="12777" max="12777" width="16.42578125" style="32" customWidth="1"/>
    <col min="12778" max="12779" width="17.7109375" style="32" bestFit="1" customWidth="1"/>
    <col min="12780" max="12780" width="15.7109375" style="32" customWidth="1"/>
    <col min="12781" max="12781" width="15.7109375" style="32" bestFit="1" customWidth="1"/>
    <col min="12782" max="12782" width="19.7109375" style="32" customWidth="1"/>
    <col min="12783" max="12783" width="15.42578125" style="32" bestFit="1" customWidth="1"/>
    <col min="12784" max="12784" width="9.42578125" style="32" bestFit="1" customWidth="1"/>
    <col min="12785" max="12785" width="15.42578125" style="32" bestFit="1" customWidth="1"/>
    <col min="12786" max="12786" width="9.42578125" style="32" bestFit="1" customWidth="1"/>
    <col min="12787" max="13030" width="9.140625" style="32"/>
    <col min="13031" max="13031" width="19" style="32" customWidth="1"/>
    <col min="13032" max="13032" width="57.5703125" style="32" customWidth="1"/>
    <col min="13033" max="13033" width="16.42578125" style="32" customWidth="1"/>
    <col min="13034" max="13035" width="17.7109375" style="32" bestFit="1" customWidth="1"/>
    <col min="13036" max="13036" width="15.7109375" style="32" customWidth="1"/>
    <col min="13037" max="13037" width="15.7109375" style="32" bestFit="1" customWidth="1"/>
    <col min="13038" max="13038" width="19.7109375" style="32" customWidth="1"/>
    <col min="13039" max="13039" width="15.42578125" style="32" bestFit="1" customWidth="1"/>
    <col min="13040" max="13040" width="9.42578125" style="32" bestFit="1" customWidth="1"/>
    <col min="13041" max="13041" width="15.42578125" style="32" bestFit="1" customWidth="1"/>
    <col min="13042" max="13042" width="9.42578125" style="32" bestFit="1" customWidth="1"/>
    <col min="13043" max="13286" width="9.140625" style="32"/>
    <col min="13287" max="13287" width="19" style="32" customWidth="1"/>
    <col min="13288" max="13288" width="57.5703125" style="32" customWidth="1"/>
    <col min="13289" max="13289" width="16.42578125" style="32" customWidth="1"/>
    <col min="13290" max="13291" width="17.7109375" style="32" bestFit="1" customWidth="1"/>
    <col min="13292" max="13292" width="15.7109375" style="32" customWidth="1"/>
    <col min="13293" max="13293" width="15.7109375" style="32" bestFit="1" customWidth="1"/>
    <col min="13294" max="13294" width="19.7109375" style="32" customWidth="1"/>
    <col min="13295" max="13295" width="15.42578125" style="32" bestFit="1" customWidth="1"/>
    <col min="13296" max="13296" width="9.42578125" style="32" bestFit="1" customWidth="1"/>
    <col min="13297" max="13297" width="15.42578125" style="32" bestFit="1" customWidth="1"/>
    <col min="13298" max="13298" width="9.42578125" style="32" bestFit="1" customWidth="1"/>
    <col min="13299" max="13542" width="9.140625" style="32"/>
    <col min="13543" max="13543" width="19" style="32" customWidth="1"/>
    <col min="13544" max="13544" width="57.5703125" style="32" customWidth="1"/>
    <col min="13545" max="13545" width="16.42578125" style="32" customWidth="1"/>
    <col min="13546" max="13547" width="17.7109375" style="32" bestFit="1" customWidth="1"/>
    <col min="13548" max="13548" width="15.7109375" style="32" customWidth="1"/>
    <col min="13549" max="13549" width="15.7109375" style="32" bestFit="1" customWidth="1"/>
    <col min="13550" max="13550" width="19.7109375" style="32" customWidth="1"/>
    <col min="13551" max="13551" width="15.42578125" style="32" bestFit="1" customWidth="1"/>
    <col min="13552" max="13552" width="9.42578125" style="32" bestFit="1" customWidth="1"/>
    <col min="13553" max="13553" width="15.42578125" style="32" bestFit="1" customWidth="1"/>
    <col min="13554" max="13554" width="9.42578125" style="32" bestFit="1" customWidth="1"/>
    <col min="13555" max="13798" width="9.140625" style="32"/>
    <col min="13799" max="13799" width="19" style="32" customWidth="1"/>
    <col min="13800" max="13800" width="57.5703125" style="32" customWidth="1"/>
    <col min="13801" max="13801" width="16.42578125" style="32" customWidth="1"/>
    <col min="13802" max="13803" width="17.7109375" style="32" bestFit="1" customWidth="1"/>
    <col min="13804" max="13804" width="15.7109375" style="32" customWidth="1"/>
    <col min="13805" max="13805" width="15.7109375" style="32" bestFit="1" customWidth="1"/>
    <col min="13806" max="13806" width="19.7109375" style="32" customWidth="1"/>
    <col min="13807" max="13807" width="15.42578125" style="32" bestFit="1" customWidth="1"/>
    <col min="13808" max="13808" width="9.42578125" style="32" bestFit="1" customWidth="1"/>
    <col min="13809" max="13809" width="15.42578125" style="32" bestFit="1" customWidth="1"/>
    <col min="13810" max="13810" width="9.42578125" style="32" bestFit="1" customWidth="1"/>
    <col min="13811" max="14054" width="9.140625" style="32"/>
    <col min="14055" max="14055" width="19" style="32" customWidth="1"/>
    <col min="14056" max="14056" width="57.5703125" style="32" customWidth="1"/>
    <col min="14057" max="14057" width="16.42578125" style="32" customWidth="1"/>
    <col min="14058" max="14059" width="17.7109375" style="32" bestFit="1" customWidth="1"/>
    <col min="14060" max="14060" width="15.7109375" style="32" customWidth="1"/>
    <col min="14061" max="14061" width="15.7109375" style="32" bestFit="1" customWidth="1"/>
    <col min="14062" max="14062" width="19.7109375" style="32" customWidth="1"/>
    <col min="14063" max="14063" width="15.42578125" style="32" bestFit="1" customWidth="1"/>
    <col min="14064" max="14064" width="9.42578125" style="32" bestFit="1" customWidth="1"/>
    <col min="14065" max="14065" width="15.42578125" style="32" bestFit="1" customWidth="1"/>
    <col min="14066" max="14066" width="9.42578125" style="32" bestFit="1" customWidth="1"/>
    <col min="14067" max="14310" width="9.140625" style="32"/>
    <col min="14311" max="14311" width="19" style="32" customWidth="1"/>
    <col min="14312" max="14312" width="57.5703125" style="32" customWidth="1"/>
    <col min="14313" max="14313" width="16.42578125" style="32" customWidth="1"/>
    <col min="14314" max="14315" width="17.7109375" style="32" bestFit="1" customWidth="1"/>
    <col min="14316" max="14316" width="15.7109375" style="32" customWidth="1"/>
    <col min="14317" max="14317" width="15.7109375" style="32" bestFit="1" customWidth="1"/>
    <col min="14318" max="14318" width="19.7109375" style="32" customWidth="1"/>
    <col min="14319" max="14319" width="15.42578125" style="32" bestFit="1" customWidth="1"/>
    <col min="14320" max="14320" width="9.42578125" style="32" bestFit="1" customWidth="1"/>
    <col min="14321" max="14321" width="15.42578125" style="32" bestFit="1" customWidth="1"/>
    <col min="14322" max="14322" width="9.42578125" style="32" bestFit="1" customWidth="1"/>
    <col min="14323" max="14566" width="9.140625" style="32"/>
    <col min="14567" max="14567" width="19" style="32" customWidth="1"/>
    <col min="14568" max="14568" width="57.5703125" style="32" customWidth="1"/>
    <col min="14569" max="14569" width="16.42578125" style="32" customWidth="1"/>
    <col min="14570" max="14571" width="17.7109375" style="32" bestFit="1" customWidth="1"/>
    <col min="14572" max="14572" width="15.7109375" style="32" customWidth="1"/>
    <col min="14573" max="14573" width="15.7109375" style="32" bestFit="1" customWidth="1"/>
    <col min="14574" max="14574" width="19.7109375" style="32" customWidth="1"/>
    <col min="14575" max="14575" width="15.42578125" style="32" bestFit="1" customWidth="1"/>
    <col min="14576" max="14576" width="9.42578125" style="32" bestFit="1" customWidth="1"/>
    <col min="14577" max="14577" width="15.42578125" style="32" bestFit="1" customWidth="1"/>
    <col min="14578" max="14578" width="9.42578125" style="32" bestFit="1" customWidth="1"/>
    <col min="14579" max="14822" width="9.140625" style="32"/>
    <col min="14823" max="14823" width="19" style="32" customWidth="1"/>
    <col min="14824" max="14824" width="57.5703125" style="32" customWidth="1"/>
    <col min="14825" max="14825" width="16.42578125" style="32" customWidth="1"/>
    <col min="14826" max="14827" width="17.7109375" style="32" bestFit="1" customWidth="1"/>
    <col min="14828" max="14828" width="15.7109375" style="32" customWidth="1"/>
    <col min="14829" max="14829" width="15.7109375" style="32" bestFit="1" customWidth="1"/>
    <col min="14830" max="14830" width="19.7109375" style="32" customWidth="1"/>
    <col min="14831" max="14831" width="15.42578125" style="32" bestFit="1" customWidth="1"/>
    <col min="14832" max="14832" width="9.42578125" style="32" bestFit="1" customWidth="1"/>
    <col min="14833" max="14833" width="15.42578125" style="32" bestFit="1" customWidth="1"/>
    <col min="14834" max="14834" width="9.42578125" style="32" bestFit="1" customWidth="1"/>
    <col min="14835" max="15078" width="9.140625" style="32"/>
    <col min="15079" max="15079" width="19" style="32" customWidth="1"/>
    <col min="15080" max="15080" width="57.5703125" style="32" customWidth="1"/>
    <col min="15081" max="15081" width="16.42578125" style="32" customWidth="1"/>
    <col min="15082" max="15083" width="17.7109375" style="32" bestFit="1" customWidth="1"/>
    <col min="15084" max="15084" width="15.7109375" style="32" customWidth="1"/>
    <col min="15085" max="15085" width="15.7109375" style="32" bestFit="1" customWidth="1"/>
    <col min="15086" max="15086" width="19.7109375" style="32" customWidth="1"/>
    <col min="15087" max="15087" width="15.42578125" style="32" bestFit="1" customWidth="1"/>
    <col min="15088" max="15088" width="9.42578125" style="32" bestFit="1" customWidth="1"/>
    <col min="15089" max="15089" width="15.42578125" style="32" bestFit="1" customWidth="1"/>
    <col min="15090" max="15090" width="9.42578125" style="32" bestFit="1" customWidth="1"/>
    <col min="15091" max="15334" width="9.140625" style="32"/>
    <col min="15335" max="15335" width="19" style="32" customWidth="1"/>
    <col min="15336" max="15336" width="57.5703125" style="32" customWidth="1"/>
    <col min="15337" max="15337" width="16.42578125" style="32" customWidth="1"/>
    <col min="15338" max="15339" width="17.7109375" style="32" bestFit="1" customWidth="1"/>
    <col min="15340" max="15340" width="15.7109375" style="32" customWidth="1"/>
    <col min="15341" max="15341" width="15.7109375" style="32" bestFit="1" customWidth="1"/>
    <col min="15342" max="15342" width="19.7109375" style="32" customWidth="1"/>
    <col min="15343" max="15343" width="15.42578125" style="32" bestFit="1" customWidth="1"/>
    <col min="15344" max="15344" width="9.42578125" style="32" bestFit="1" customWidth="1"/>
    <col min="15345" max="15345" width="15.42578125" style="32" bestFit="1" customWidth="1"/>
    <col min="15346" max="15346" width="9.42578125" style="32" bestFit="1" customWidth="1"/>
    <col min="15347" max="15590" width="9.140625" style="32"/>
    <col min="15591" max="15591" width="19" style="32" customWidth="1"/>
    <col min="15592" max="15592" width="57.5703125" style="32" customWidth="1"/>
    <col min="15593" max="15593" width="16.42578125" style="32" customWidth="1"/>
    <col min="15594" max="15595" width="17.7109375" style="32" bestFit="1" customWidth="1"/>
    <col min="15596" max="15596" width="15.7109375" style="32" customWidth="1"/>
    <col min="15597" max="15597" width="15.7109375" style="32" bestFit="1" customWidth="1"/>
    <col min="15598" max="15598" width="19.7109375" style="32" customWidth="1"/>
    <col min="15599" max="15599" width="15.42578125" style="32" bestFit="1" customWidth="1"/>
    <col min="15600" max="15600" width="9.42578125" style="32" bestFit="1" customWidth="1"/>
    <col min="15601" max="15601" width="15.42578125" style="32" bestFit="1" customWidth="1"/>
    <col min="15602" max="15602" width="9.42578125" style="32" bestFit="1" customWidth="1"/>
    <col min="15603" max="15846" width="9.140625" style="32"/>
    <col min="15847" max="15847" width="19" style="32" customWidth="1"/>
    <col min="15848" max="15848" width="57.5703125" style="32" customWidth="1"/>
    <col min="15849" max="15849" width="16.42578125" style="32" customWidth="1"/>
    <col min="15850" max="15851" width="17.7109375" style="32" bestFit="1" customWidth="1"/>
    <col min="15852" max="15852" width="15.7109375" style="32" customWidth="1"/>
    <col min="15853" max="15853" width="15.7109375" style="32" bestFit="1" customWidth="1"/>
    <col min="15854" max="15854" width="19.7109375" style="32" customWidth="1"/>
    <col min="15855" max="15855" width="15.42578125" style="32" bestFit="1" customWidth="1"/>
    <col min="15856" max="15856" width="9.42578125" style="32" bestFit="1" customWidth="1"/>
    <col min="15857" max="15857" width="15.42578125" style="32" bestFit="1" customWidth="1"/>
    <col min="15858" max="15858" width="9.42578125" style="32" bestFit="1" customWidth="1"/>
    <col min="15859" max="16102" width="9.140625" style="32"/>
    <col min="16103" max="16103" width="19" style="32" customWidth="1"/>
    <col min="16104" max="16104" width="57.5703125" style="32" customWidth="1"/>
    <col min="16105" max="16105" width="16.42578125" style="32" customWidth="1"/>
    <col min="16106" max="16107" width="17.7109375" style="32" bestFit="1" customWidth="1"/>
    <col min="16108" max="16108" width="15.7109375" style="32" customWidth="1"/>
    <col min="16109" max="16109" width="15.7109375" style="32" bestFit="1" customWidth="1"/>
    <col min="16110" max="16110" width="19.7109375" style="32" customWidth="1"/>
    <col min="16111" max="16111" width="15.42578125" style="32" bestFit="1" customWidth="1"/>
    <col min="16112" max="16112" width="9.42578125" style="32" bestFit="1" customWidth="1"/>
    <col min="16113" max="16113" width="15.42578125" style="32" bestFit="1" customWidth="1"/>
    <col min="16114" max="16114" width="9.42578125" style="32" bestFit="1" customWidth="1"/>
    <col min="16115" max="16384" width="9.140625" style="32"/>
  </cols>
  <sheetData>
    <row r="1" spans="1:13" ht="20.25" hidden="1" customHeight="1">
      <c r="A1" s="49"/>
      <c r="B1" s="49"/>
      <c r="C1" s="49"/>
      <c r="D1" s="49"/>
      <c r="E1" s="49"/>
      <c r="F1" s="49"/>
      <c r="G1" s="49"/>
      <c r="H1" s="49"/>
    </row>
    <row r="2" spans="1:13" ht="15.75" hidden="1" customHeight="1">
      <c r="A2" s="320"/>
      <c r="B2" s="320"/>
      <c r="C2" s="320"/>
      <c r="D2" s="320"/>
      <c r="E2" s="320"/>
      <c r="F2" s="320"/>
      <c r="G2" s="320"/>
      <c r="H2" s="320"/>
    </row>
    <row r="3" spans="1:13" ht="18" hidden="1" customHeight="1">
      <c r="A3" s="49"/>
      <c r="B3" s="49"/>
      <c r="C3" s="49"/>
      <c r="D3" s="49"/>
      <c r="E3" s="49"/>
      <c r="F3" s="49"/>
      <c r="G3" s="49"/>
      <c r="H3" s="49"/>
    </row>
    <row r="4" spans="1:13" ht="18">
      <c r="A4" s="49"/>
      <c r="B4" s="49"/>
      <c r="C4" s="49"/>
      <c r="D4" s="49"/>
      <c r="E4" s="49"/>
      <c r="F4" s="49"/>
      <c r="G4" s="49"/>
      <c r="H4" s="49"/>
    </row>
    <row r="5" spans="1:13" ht="15.75" customHeight="1">
      <c r="A5" s="320" t="s">
        <v>53</v>
      </c>
      <c r="B5" s="320"/>
      <c r="C5" s="320"/>
      <c r="D5" s="320"/>
      <c r="E5" s="320"/>
      <c r="F5" s="320"/>
      <c r="G5" s="320"/>
      <c r="H5" s="320"/>
    </row>
    <row r="6" spans="1:13" ht="18">
      <c r="A6" s="49"/>
      <c r="B6" s="49"/>
      <c r="C6" s="49"/>
      <c r="D6" s="49"/>
      <c r="E6" s="49"/>
      <c r="F6" s="49"/>
      <c r="G6" s="49"/>
      <c r="H6" s="49"/>
    </row>
    <row r="7" spans="1:13" s="33" customFormat="1" ht="57">
      <c r="A7" s="319" t="s">
        <v>3</v>
      </c>
      <c r="B7" s="319"/>
      <c r="C7" s="126" t="s">
        <v>566</v>
      </c>
      <c r="D7" s="126" t="s">
        <v>567</v>
      </c>
      <c r="E7" s="126" t="s">
        <v>568</v>
      </c>
      <c r="F7" s="126" t="s">
        <v>569</v>
      </c>
      <c r="G7" s="51" t="s">
        <v>260</v>
      </c>
      <c r="H7" s="51" t="s">
        <v>261</v>
      </c>
      <c r="I7" s="173"/>
      <c r="J7" s="173"/>
      <c r="K7" s="173"/>
      <c r="L7" s="173"/>
      <c r="M7" s="173"/>
    </row>
    <row r="8" spans="1:13" s="34" customFormat="1" ht="12.75" customHeight="1">
      <c r="A8" s="318">
        <v>1</v>
      </c>
      <c r="B8" s="318"/>
      <c r="C8" s="52">
        <v>2</v>
      </c>
      <c r="D8" s="52">
        <v>3</v>
      </c>
      <c r="E8" s="52">
        <v>4.3333333333333304</v>
      </c>
      <c r="F8" s="52">
        <v>5.0833333333333304</v>
      </c>
      <c r="G8" s="52">
        <v>6</v>
      </c>
      <c r="H8" s="52">
        <v>7</v>
      </c>
      <c r="I8" s="174"/>
      <c r="J8" s="174"/>
      <c r="K8" s="174"/>
      <c r="L8" s="174"/>
      <c r="M8" s="174"/>
    </row>
    <row r="9" spans="1:13" ht="15" customHeight="1">
      <c r="A9" s="46" t="s">
        <v>27</v>
      </c>
      <c r="B9" s="46" t="s">
        <v>26</v>
      </c>
      <c r="C9" s="48" t="s">
        <v>28</v>
      </c>
      <c r="D9" s="48" t="s">
        <v>28</v>
      </c>
      <c r="E9" s="48" t="s">
        <v>28</v>
      </c>
      <c r="F9" s="48" t="s">
        <v>28</v>
      </c>
      <c r="G9" s="48" t="s">
        <v>26</v>
      </c>
      <c r="H9" s="48" t="s">
        <v>26</v>
      </c>
    </row>
    <row r="10" spans="1:13">
      <c r="A10" s="146" t="s">
        <v>29</v>
      </c>
      <c r="B10" s="146" t="s">
        <v>26</v>
      </c>
      <c r="C10" s="147">
        <f>+C11+C13+C15+C17+C23+C25</f>
        <v>2457006.2400000002</v>
      </c>
      <c r="D10" s="148">
        <f>+D11+D13+D15+D17+D23+D25</f>
        <v>5577105</v>
      </c>
      <c r="E10" s="148">
        <f>+E11+E13+E15+E17+E23+E25</f>
        <v>5577105</v>
      </c>
      <c r="F10" s="148">
        <f>+F11+F13+F15+F17+F23+F25</f>
        <v>2298116.7199999997</v>
      </c>
      <c r="G10" s="147">
        <f>+F10/C10*100</f>
        <v>93.533206492792615</v>
      </c>
      <c r="H10" s="147">
        <f>+F10/E10*100</f>
        <v>41.206265974909918</v>
      </c>
    </row>
    <row r="11" spans="1:13">
      <c r="A11" s="142" t="s">
        <v>54</v>
      </c>
      <c r="B11" s="143" t="s">
        <v>55</v>
      </c>
      <c r="C11" s="145">
        <v>1983885.36</v>
      </c>
      <c r="D11" s="145">
        <v>4172905</v>
      </c>
      <c r="E11" s="145">
        <v>4172905</v>
      </c>
      <c r="F11" s="145">
        <f>+F12</f>
        <v>2101964.5499999998</v>
      </c>
      <c r="G11" s="144">
        <f t="shared" ref="G11:G42" si="0">+F11/C11*100</f>
        <v>105.95191599175871</v>
      </c>
      <c r="H11" s="144">
        <f t="shared" ref="H11:H44" si="1">+F11/E11*100</f>
        <v>50.371732641888556</v>
      </c>
    </row>
    <row r="12" spans="1:13">
      <c r="A12" s="56" t="s">
        <v>56</v>
      </c>
      <c r="B12" s="57" t="s">
        <v>55</v>
      </c>
      <c r="C12" s="255">
        <v>1983885.36</v>
      </c>
      <c r="D12" s="255">
        <v>4172905</v>
      </c>
      <c r="E12" s="255">
        <v>4172905</v>
      </c>
      <c r="F12" s="255">
        <v>2101964.5499999998</v>
      </c>
      <c r="G12" s="135">
        <f t="shared" si="0"/>
        <v>105.95191599175871</v>
      </c>
      <c r="H12" s="135">
        <f t="shared" si="1"/>
        <v>50.371732641888556</v>
      </c>
    </row>
    <row r="13" spans="1:13">
      <c r="A13" s="142" t="s">
        <v>81</v>
      </c>
      <c r="B13" s="143" t="s">
        <v>485</v>
      </c>
      <c r="C13" s="144">
        <v>88251.839999999997</v>
      </c>
      <c r="D13" s="145">
        <v>158000</v>
      </c>
      <c r="E13" s="145">
        <v>158000</v>
      </c>
      <c r="F13" s="144">
        <f>+F14</f>
        <v>59741.2</v>
      </c>
      <c r="G13" s="144">
        <f t="shared" si="0"/>
        <v>67.693999354574359</v>
      </c>
      <c r="H13" s="144">
        <f t="shared" si="1"/>
        <v>37.810886075949362</v>
      </c>
    </row>
    <row r="14" spans="1:13">
      <c r="A14" s="56" t="s">
        <v>83</v>
      </c>
      <c r="B14" s="57" t="s">
        <v>485</v>
      </c>
      <c r="C14" s="255">
        <v>88251.839999999997</v>
      </c>
      <c r="D14" s="263">
        <v>158000</v>
      </c>
      <c r="E14" s="263">
        <v>158000</v>
      </c>
      <c r="F14" s="255">
        <v>59741.2</v>
      </c>
      <c r="G14" s="135">
        <f t="shared" si="0"/>
        <v>67.693999354574359</v>
      </c>
      <c r="H14" s="135">
        <f t="shared" si="1"/>
        <v>37.810886075949362</v>
      </c>
    </row>
    <row r="15" spans="1:13">
      <c r="A15" s="142" t="s">
        <v>57</v>
      </c>
      <c r="B15" s="143" t="s">
        <v>58</v>
      </c>
      <c r="C15" s="144">
        <v>164072.19</v>
      </c>
      <c r="D15" s="145">
        <v>1035000</v>
      </c>
      <c r="E15" s="145">
        <v>1035000</v>
      </c>
      <c r="F15" s="144">
        <f>+F16</f>
        <v>74392.259999999995</v>
      </c>
      <c r="G15" s="144">
        <f t="shared" si="0"/>
        <v>45.341175734900588</v>
      </c>
      <c r="H15" s="144">
        <f t="shared" si="1"/>
        <v>7.1876579710144926</v>
      </c>
    </row>
    <row r="16" spans="1:13">
      <c r="A16" s="56" t="s">
        <v>60</v>
      </c>
      <c r="B16" s="57" t="s">
        <v>61</v>
      </c>
      <c r="C16" s="255">
        <v>164072.19</v>
      </c>
      <c r="D16" s="263">
        <v>1035000</v>
      </c>
      <c r="E16" s="263">
        <v>1035000</v>
      </c>
      <c r="F16" s="255">
        <v>74392.259999999995</v>
      </c>
      <c r="G16" s="135">
        <f t="shared" si="0"/>
        <v>45.341175734900588</v>
      </c>
      <c r="H16" s="135">
        <f t="shared" si="1"/>
        <v>7.1876579710144926</v>
      </c>
    </row>
    <row r="17" spans="1:8">
      <c r="A17" s="142" t="s">
        <v>62</v>
      </c>
      <c r="B17" s="143" t="s">
        <v>63</v>
      </c>
      <c r="C17" s="144">
        <v>211572.36</v>
      </c>
      <c r="D17" s="145">
        <v>154700</v>
      </c>
      <c r="E17" s="145">
        <v>154700</v>
      </c>
      <c r="F17" s="144">
        <f>+F18+F19+F20</f>
        <v>61565.95</v>
      </c>
      <c r="G17" s="144">
        <f t="shared" si="0"/>
        <v>29.09924056242507</v>
      </c>
      <c r="H17" s="144">
        <f t="shared" si="1"/>
        <v>39.796994182288294</v>
      </c>
    </row>
    <row r="18" spans="1:8">
      <c r="A18" s="56" t="s">
        <v>64</v>
      </c>
      <c r="B18" s="57" t="s">
        <v>65</v>
      </c>
      <c r="C18" s="255">
        <v>178851.55</v>
      </c>
      <c r="D18" s="263">
        <v>150000</v>
      </c>
      <c r="E18" s="263">
        <v>150000</v>
      </c>
      <c r="F18" s="255">
        <v>47375.95</v>
      </c>
      <c r="G18" s="135">
        <f t="shared" si="0"/>
        <v>26.488979268001874</v>
      </c>
      <c r="H18" s="135">
        <f t="shared" si="1"/>
        <v>31.583966666666662</v>
      </c>
    </row>
    <row r="19" spans="1:8">
      <c r="A19" s="56" t="s">
        <v>75</v>
      </c>
      <c r="B19" s="57" t="s">
        <v>76</v>
      </c>
      <c r="C19" s="255">
        <v>32720.81</v>
      </c>
      <c r="D19" s="263">
        <v>4700</v>
      </c>
      <c r="E19" s="263">
        <v>4700</v>
      </c>
      <c r="F19" s="255">
        <v>14190</v>
      </c>
      <c r="G19" s="135">
        <f t="shared" si="0"/>
        <v>43.366897090872747</v>
      </c>
      <c r="H19" s="135">
        <f t="shared" si="1"/>
        <v>301.91489361702128</v>
      </c>
    </row>
    <row r="20" spans="1:8">
      <c r="A20" s="56" t="s">
        <v>66</v>
      </c>
      <c r="B20" s="57" t="s">
        <v>67</v>
      </c>
      <c r="C20" s="255"/>
      <c r="D20" s="263">
        <v>0</v>
      </c>
      <c r="E20" s="263">
        <v>0</v>
      </c>
      <c r="F20" s="255"/>
      <c r="G20" s="135"/>
      <c r="H20" s="135"/>
    </row>
    <row r="21" spans="1:8">
      <c r="A21" s="56" t="s">
        <v>68</v>
      </c>
      <c r="B21" s="57" t="s">
        <v>69</v>
      </c>
      <c r="C21" s="255"/>
      <c r="D21" s="263"/>
      <c r="E21" s="263"/>
      <c r="F21" s="255"/>
      <c r="G21" s="135"/>
      <c r="H21" s="135"/>
    </row>
    <row r="22" spans="1:8">
      <c r="A22" s="56" t="s">
        <v>70</v>
      </c>
      <c r="B22" s="57" t="s">
        <v>71</v>
      </c>
      <c r="C22" s="255"/>
      <c r="D22" s="263"/>
      <c r="E22" s="263"/>
      <c r="F22" s="255"/>
      <c r="G22" s="135"/>
      <c r="H22" s="135"/>
    </row>
    <row r="23" spans="1:8">
      <c r="A23" s="142" t="s">
        <v>30</v>
      </c>
      <c r="B23" s="143" t="s">
        <v>486</v>
      </c>
      <c r="C23" s="144">
        <v>7484.49</v>
      </c>
      <c r="D23" s="145">
        <v>55500</v>
      </c>
      <c r="E23" s="145">
        <v>55500</v>
      </c>
      <c r="F23" s="144">
        <f>+F24</f>
        <v>452.76</v>
      </c>
      <c r="G23" s="144">
        <f t="shared" si="0"/>
        <v>6.0493099730242141</v>
      </c>
      <c r="H23" s="144">
        <f t="shared" si="1"/>
        <v>0.8157837837837838</v>
      </c>
    </row>
    <row r="24" spans="1:8">
      <c r="A24" s="56" t="s">
        <v>32</v>
      </c>
      <c r="B24" s="57" t="s">
        <v>486</v>
      </c>
      <c r="C24" s="255">
        <v>7484.49</v>
      </c>
      <c r="D24" s="263">
        <v>55500</v>
      </c>
      <c r="E24" s="263">
        <v>55500</v>
      </c>
      <c r="F24" s="255">
        <v>452.76</v>
      </c>
      <c r="G24" s="135">
        <f t="shared" si="0"/>
        <v>6.0493099730242141</v>
      </c>
      <c r="H24" s="135">
        <f t="shared" si="1"/>
        <v>0.8157837837837838</v>
      </c>
    </row>
    <row r="25" spans="1:8">
      <c r="A25" s="142" t="s">
        <v>337</v>
      </c>
      <c r="B25" s="143" t="s">
        <v>487</v>
      </c>
      <c r="C25" s="144">
        <v>1740</v>
      </c>
      <c r="D25" s="145">
        <v>1000</v>
      </c>
      <c r="E25" s="145">
        <v>1000</v>
      </c>
      <c r="F25" s="144">
        <f>+F26</f>
        <v>0</v>
      </c>
      <c r="G25" s="144"/>
      <c r="H25" s="144">
        <f t="shared" si="1"/>
        <v>0</v>
      </c>
    </row>
    <row r="26" spans="1:8">
      <c r="A26" s="56" t="s">
        <v>339</v>
      </c>
      <c r="B26" s="57" t="s">
        <v>487</v>
      </c>
      <c r="C26" s="255">
        <v>1740</v>
      </c>
      <c r="D26" s="263">
        <v>1000</v>
      </c>
      <c r="E26" s="263">
        <v>1000</v>
      </c>
      <c r="F26" s="255">
        <v>0</v>
      </c>
      <c r="G26" s="135"/>
      <c r="H26" s="135"/>
    </row>
    <row r="27" spans="1:8">
      <c r="A27" s="146" t="s">
        <v>72</v>
      </c>
      <c r="B27" s="146" t="s">
        <v>26</v>
      </c>
      <c r="C27" s="147">
        <v>2567894.59</v>
      </c>
      <c r="D27" s="148">
        <v>5809298</v>
      </c>
      <c r="E27" s="148">
        <v>5809298</v>
      </c>
      <c r="F27" s="147">
        <f>+F28+F31+F33+F35+F41+F43</f>
        <v>2962878.27</v>
      </c>
      <c r="G27" s="147">
        <f t="shared" si="0"/>
        <v>115.38161580067039</v>
      </c>
      <c r="H27" s="147">
        <f t="shared" si="1"/>
        <v>51.002346066598761</v>
      </c>
    </row>
    <row r="28" spans="1:8">
      <c r="A28" s="142" t="s">
        <v>54</v>
      </c>
      <c r="B28" s="143" t="s">
        <v>55</v>
      </c>
      <c r="C28" s="144">
        <v>1965129.72</v>
      </c>
      <c r="D28" s="145">
        <v>4172905</v>
      </c>
      <c r="E28" s="145">
        <v>4172905</v>
      </c>
      <c r="F28" s="144">
        <f>+F29</f>
        <v>2083310.27</v>
      </c>
      <c r="G28" s="144">
        <f t="shared" si="0"/>
        <v>106.01388034577177</v>
      </c>
      <c r="H28" s="144">
        <f t="shared" si="1"/>
        <v>49.924699220327327</v>
      </c>
    </row>
    <row r="29" spans="1:8">
      <c r="A29" s="56" t="s">
        <v>56</v>
      </c>
      <c r="B29" s="57" t="s">
        <v>55</v>
      </c>
      <c r="C29" s="255">
        <v>1965129.72</v>
      </c>
      <c r="D29" s="263">
        <v>4172905</v>
      </c>
      <c r="E29" s="263">
        <v>4172905</v>
      </c>
      <c r="F29" s="255">
        <v>2083310.27</v>
      </c>
      <c r="G29" s="135">
        <f t="shared" si="0"/>
        <v>106.01388034577177</v>
      </c>
      <c r="H29" s="135">
        <f t="shared" si="1"/>
        <v>49.924699220327327</v>
      </c>
    </row>
    <row r="30" spans="1:8">
      <c r="A30" s="56" t="s">
        <v>73</v>
      </c>
      <c r="B30" s="57" t="s">
        <v>74</v>
      </c>
      <c r="C30" s="255"/>
      <c r="D30" s="263"/>
      <c r="E30" s="263"/>
      <c r="F30" s="255"/>
      <c r="G30" s="135"/>
      <c r="H30" s="135"/>
    </row>
    <row r="31" spans="1:8">
      <c r="A31" s="142" t="s">
        <v>81</v>
      </c>
      <c r="B31" s="143" t="s">
        <v>485</v>
      </c>
      <c r="C31" s="144">
        <v>110277.72</v>
      </c>
      <c r="D31" s="145">
        <v>164184</v>
      </c>
      <c r="E31" s="145">
        <v>164184</v>
      </c>
      <c r="F31" s="144">
        <f>+F32</f>
        <v>109163.02</v>
      </c>
      <c r="G31" s="144">
        <f t="shared" si="0"/>
        <v>98.989188387282582</v>
      </c>
      <c r="H31" s="144">
        <f t="shared" si="1"/>
        <v>66.488220533060471</v>
      </c>
    </row>
    <row r="32" spans="1:8">
      <c r="A32" s="56" t="s">
        <v>83</v>
      </c>
      <c r="B32" s="57" t="s">
        <v>485</v>
      </c>
      <c r="C32" s="255">
        <v>110277.72</v>
      </c>
      <c r="D32" s="263">
        <v>164184</v>
      </c>
      <c r="E32" s="263">
        <v>164184</v>
      </c>
      <c r="F32" s="255">
        <v>109163.02</v>
      </c>
      <c r="G32" s="135">
        <f t="shared" si="0"/>
        <v>98.989188387282582</v>
      </c>
      <c r="H32" s="135">
        <f t="shared" si="1"/>
        <v>66.488220533060471</v>
      </c>
    </row>
    <row r="33" spans="1:8">
      <c r="A33" s="142" t="s">
        <v>57</v>
      </c>
      <c r="B33" s="143" t="s">
        <v>58</v>
      </c>
      <c r="C33" s="144">
        <v>451059.21</v>
      </c>
      <c r="D33" s="145">
        <v>1172010</v>
      </c>
      <c r="E33" s="145">
        <v>1172010</v>
      </c>
      <c r="F33" s="144">
        <f>+F34</f>
        <v>622256.76</v>
      </c>
      <c r="G33" s="144">
        <f t="shared" si="0"/>
        <v>137.95456255066821</v>
      </c>
      <c r="H33" s="144">
        <f t="shared" si="1"/>
        <v>53.093127191747513</v>
      </c>
    </row>
    <row r="34" spans="1:8">
      <c r="A34" s="56" t="s">
        <v>60</v>
      </c>
      <c r="B34" s="57" t="s">
        <v>61</v>
      </c>
      <c r="C34" s="255">
        <v>451059.21</v>
      </c>
      <c r="D34" s="263">
        <v>1172010</v>
      </c>
      <c r="E34" s="263">
        <v>1172010</v>
      </c>
      <c r="F34" s="255">
        <v>622256.76</v>
      </c>
      <c r="G34" s="135">
        <f t="shared" si="0"/>
        <v>137.95456255066821</v>
      </c>
      <c r="H34" s="135">
        <f t="shared" si="1"/>
        <v>53.093127191747513</v>
      </c>
    </row>
    <row r="35" spans="1:8">
      <c r="A35" s="142" t="s">
        <v>62</v>
      </c>
      <c r="B35" s="143" t="s">
        <v>63</v>
      </c>
      <c r="C35" s="144">
        <v>38814.19</v>
      </c>
      <c r="D35" s="145">
        <v>297199</v>
      </c>
      <c r="E35" s="145">
        <v>297199</v>
      </c>
      <c r="F35" s="144">
        <f>+F36+F37</f>
        <v>135127.63999999998</v>
      </c>
      <c r="G35" s="144">
        <f t="shared" si="0"/>
        <v>348.13979114339361</v>
      </c>
      <c r="H35" s="144">
        <f t="shared" si="1"/>
        <v>45.467057426168992</v>
      </c>
    </row>
    <row r="36" spans="1:8">
      <c r="A36" s="56" t="s">
        <v>64</v>
      </c>
      <c r="B36" s="57" t="s">
        <v>65</v>
      </c>
      <c r="C36" s="255">
        <v>32220.04</v>
      </c>
      <c r="D36" s="263">
        <v>294625</v>
      </c>
      <c r="E36" s="263">
        <v>294625</v>
      </c>
      <c r="F36" s="255">
        <v>108020.7</v>
      </c>
      <c r="G36" s="135">
        <f t="shared" si="0"/>
        <v>335.25936032357498</v>
      </c>
      <c r="H36" s="135">
        <f t="shared" si="1"/>
        <v>36.663792957148914</v>
      </c>
    </row>
    <row r="37" spans="1:8">
      <c r="A37" s="56" t="s">
        <v>75</v>
      </c>
      <c r="B37" s="57" t="s">
        <v>76</v>
      </c>
      <c r="C37" s="255">
        <v>6594.15</v>
      </c>
      <c r="D37" s="263">
        <v>2574</v>
      </c>
      <c r="E37" s="263">
        <v>2574</v>
      </c>
      <c r="F37" s="255">
        <v>27106.94</v>
      </c>
      <c r="G37" s="135">
        <f t="shared" si="0"/>
        <v>411.07557456230143</v>
      </c>
      <c r="H37" s="135">
        <f t="shared" si="1"/>
        <v>1053.1056721056721</v>
      </c>
    </row>
    <row r="38" spans="1:8">
      <c r="A38" s="56" t="s">
        <v>66</v>
      </c>
      <c r="B38" s="57" t="s">
        <v>67</v>
      </c>
      <c r="C38" s="255"/>
      <c r="D38" s="263"/>
      <c r="E38" s="263"/>
      <c r="F38" s="255"/>
      <c r="G38" s="135"/>
      <c r="H38" s="135"/>
    </row>
    <row r="39" spans="1:8">
      <c r="A39" s="56" t="s">
        <v>68</v>
      </c>
      <c r="B39" s="57" t="s">
        <v>69</v>
      </c>
      <c r="C39" s="255"/>
      <c r="D39" s="263"/>
      <c r="E39" s="263"/>
      <c r="F39" s="255"/>
      <c r="G39" s="135"/>
      <c r="H39" s="135"/>
    </row>
    <row r="40" spans="1:8">
      <c r="A40" s="56" t="s">
        <v>70</v>
      </c>
      <c r="B40" s="57" t="s">
        <v>71</v>
      </c>
      <c r="C40" s="255"/>
      <c r="D40" s="263"/>
      <c r="E40" s="263"/>
      <c r="F40" s="255"/>
      <c r="G40" s="135"/>
      <c r="H40" s="135"/>
    </row>
    <row r="41" spans="1:8">
      <c r="A41" s="142" t="s">
        <v>30</v>
      </c>
      <c r="B41" s="143" t="s">
        <v>486</v>
      </c>
      <c r="C41" s="144">
        <v>2613.75</v>
      </c>
      <c r="D41" s="145">
        <v>2000</v>
      </c>
      <c r="E41" s="145">
        <v>2000</v>
      </c>
      <c r="F41" s="144">
        <f>+F42</f>
        <v>13020.58</v>
      </c>
      <c r="G41" s="144">
        <f>+G42</f>
        <v>498.15705404112862</v>
      </c>
      <c r="H41" s="144">
        <f t="shared" si="1"/>
        <v>651.029</v>
      </c>
    </row>
    <row r="42" spans="1:8">
      <c r="A42" s="56" t="s">
        <v>32</v>
      </c>
      <c r="B42" s="57" t="s">
        <v>486</v>
      </c>
      <c r="C42" s="255">
        <v>2613.75</v>
      </c>
      <c r="D42" s="263">
        <v>2000</v>
      </c>
      <c r="E42" s="263">
        <v>2000</v>
      </c>
      <c r="F42" s="255">
        <v>13020.58</v>
      </c>
      <c r="G42" s="135">
        <f t="shared" si="0"/>
        <v>498.15705404112862</v>
      </c>
      <c r="H42" s="135">
        <f t="shared" si="1"/>
        <v>651.029</v>
      </c>
    </row>
    <row r="43" spans="1:8">
      <c r="A43" s="142" t="s">
        <v>337</v>
      </c>
      <c r="B43" s="143" t="s">
        <v>487</v>
      </c>
      <c r="C43" s="144">
        <v>0</v>
      </c>
      <c r="D43" s="145">
        <f>+D44</f>
        <v>1000</v>
      </c>
      <c r="E43" s="145">
        <f>+E44</f>
        <v>1000</v>
      </c>
      <c r="F43" s="272">
        <f>+F44</f>
        <v>0</v>
      </c>
      <c r="G43" s="145">
        <f>+G44</f>
        <v>0</v>
      </c>
      <c r="H43" s="145">
        <v>1000</v>
      </c>
    </row>
    <row r="44" spans="1:8">
      <c r="A44" s="56" t="s">
        <v>339</v>
      </c>
      <c r="B44" s="57" t="s">
        <v>487</v>
      </c>
      <c r="C44" s="255">
        <v>0</v>
      </c>
      <c r="D44" s="263">
        <v>1000</v>
      </c>
      <c r="E44" s="263">
        <v>1000</v>
      </c>
      <c r="F44" s="255">
        <v>0</v>
      </c>
      <c r="G44" s="135">
        <v>0</v>
      </c>
      <c r="H44" s="135">
        <f t="shared" si="1"/>
        <v>0</v>
      </c>
    </row>
    <row r="45" spans="1:8">
      <c r="A45" s="142" t="s">
        <v>77</v>
      </c>
      <c r="B45" s="143" t="s">
        <v>78</v>
      </c>
      <c r="C45" s="144">
        <v>0</v>
      </c>
      <c r="D45" s="145">
        <v>0</v>
      </c>
      <c r="E45" s="145">
        <v>0</v>
      </c>
      <c r="F45" s="144">
        <v>0</v>
      </c>
      <c r="G45" s="144"/>
      <c r="H45" s="144"/>
    </row>
    <row r="46" spans="1:8">
      <c r="A46" s="56" t="s">
        <v>79</v>
      </c>
      <c r="B46" s="57" t="s">
        <v>78</v>
      </c>
      <c r="C46" s="55"/>
      <c r="D46" s="55"/>
      <c r="E46" s="58"/>
      <c r="F46" s="55"/>
      <c r="G46" s="135"/>
      <c r="H46" s="135"/>
    </row>
  </sheetData>
  <mergeCells count="4">
    <mergeCell ref="A2:H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opLeftCell="A4" zoomScale="90" zoomScaleNormal="90" workbookViewId="0">
      <selection activeCell="F32" sqref="F32"/>
    </sheetView>
  </sheetViews>
  <sheetFormatPr defaultRowHeight="12.75"/>
  <cols>
    <col min="1" max="1" width="12" style="32" customWidth="1"/>
    <col min="2" max="2" width="33.42578125" style="35" customWidth="1"/>
    <col min="3" max="3" width="16.42578125" style="36" customWidth="1"/>
    <col min="4" max="5" width="17.7109375" style="37" bestFit="1" customWidth="1"/>
    <col min="6" max="6" width="17" style="36" bestFit="1" customWidth="1"/>
    <col min="7" max="8" width="12.5703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59"/>
      <c r="M1" s="59"/>
      <c r="N1" s="59"/>
      <c r="O1" s="59"/>
    </row>
    <row r="2" spans="1:15" ht="15.75" hidden="1" customHeight="1">
      <c r="A2" s="320"/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59"/>
      <c r="M2" s="59"/>
      <c r="N2" s="59"/>
      <c r="O2" s="59"/>
    </row>
    <row r="3" spans="1:15" ht="18" hidden="1" customHeight="1">
      <c r="A3" s="65"/>
      <c r="B3" s="65"/>
      <c r="C3" s="65"/>
      <c r="D3" s="65"/>
      <c r="E3" s="65"/>
      <c r="F3" s="65"/>
      <c r="G3" s="65"/>
      <c r="H3" s="65"/>
      <c r="I3" s="66"/>
      <c r="J3" s="66"/>
      <c r="K3" s="66"/>
      <c r="L3" s="59"/>
      <c r="M3" s="59"/>
      <c r="N3" s="59"/>
      <c r="O3" s="59"/>
    </row>
    <row r="4" spans="1:15" ht="18">
      <c r="A4" s="65"/>
      <c r="B4" s="65"/>
      <c r="C4" s="65"/>
      <c r="D4" s="65"/>
      <c r="E4" s="65"/>
      <c r="F4" s="65"/>
      <c r="G4" s="65"/>
      <c r="H4" s="65"/>
      <c r="I4" s="66"/>
      <c r="J4" s="66"/>
      <c r="K4" s="66"/>
      <c r="L4" s="59"/>
      <c r="M4" s="59"/>
      <c r="N4" s="59"/>
      <c r="O4" s="59"/>
    </row>
    <row r="5" spans="1:15" ht="15.75" customHeight="1">
      <c r="A5" s="320" t="s">
        <v>488</v>
      </c>
      <c r="B5" s="320"/>
      <c r="C5" s="320"/>
      <c r="D5" s="320"/>
      <c r="E5" s="320"/>
      <c r="F5" s="320"/>
      <c r="G5" s="320"/>
      <c r="H5" s="320"/>
      <c r="I5" s="38"/>
      <c r="J5" s="38"/>
      <c r="K5" s="38"/>
      <c r="L5" s="59"/>
      <c r="M5" s="59"/>
      <c r="N5" s="59"/>
      <c r="O5" s="59"/>
    </row>
    <row r="6" spans="1:15" ht="18">
      <c r="A6" s="65"/>
      <c r="B6" s="65"/>
      <c r="C6" s="65"/>
      <c r="D6" s="65"/>
      <c r="E6" s="65"/>
      <c r="F6" s="65"/>
      <c r="G6" s="65"/>
      <c r="H6" s="65"/>
      <c r="I6" s="66"/>
      <c r="J6" s="66"/>
      <c r="K6" s="66"/>
      <c r="L6" s="59"/>
      <c r="M6" s="59"/>
      <c r="N6" s="59"/>
      <c r="O6" s="59"/>
    </row>
    <row r="7" spans="1:15" s="33" customFormat="1" ht="57">
      <c r="A7" s="319" t="s">
        <v>3</v>
      </c>
      <c r="B7" s="319"/>
      <c r="C7" s="126" t="s">
        <v>566</v>
      </c>
      <c r="D7" s="126" t="s">
        <v>567</v>
      </c>
      <c r="E7" s="126" t="s">
        <v>568</v>
      </c>
      <c r="F7" s="126" t="s">
        <v>569</v>
      </c>
      <c r="G7" s="75" t="s">
        <v>260</v>
      </c>
      <c r="H7" s="75" t="s">
        <v>261</v>
      </c>
      <c r="I7" s="60"/>
      <c r="J7" s="60"/>
      <c r="K7" s="60"/>
      <c r="L7" s="60"/>
      <c r="M7" s="60"/>
      <c r="N7" s="60"/>
      <c r="O7" s="60"/>
    </row>
    <row r="8" spans="1:15" s="34" customFormat="1" ht="12.75" customHeight="1">
      <c r="A8" s="318">
        <v>1</v>
      </c>
      <c r="B8" s="318"/>
      <c r="C8" s="76">
        <v>2</v>
      </c>
      <c r="D8" s="76">
        <v>3</v>
      </c>
      <c r="E8" s="76">
        <v>4.3333333333333304</v>
      </c>
      <c r="F8" s="76">
        <v>5.0833333333333304</v>
      </c>
      <c r="G8" s="76">
        <v>6</v>
      </c>
      <c r="H8" s="76">
        <v>7</v>
      </c>
      <c r="I8" s="62"/>
      <c r="J8" s="62"/>
      <c r="K8" s="62"/>
      <c r="L8" s="62"/>
      <c r="M8" s="61"/>
      <c r="N8" s="61"/>
      <c r="O8" s="61"/>
    </row>
    <row r="9" spans="1:15" ht="15" customHeight="1">
      <c r="A9" s="93" t="s">
        <v>561</v>
      </c>
      <c r="B9" s="93" t="s">
        <v>26</v>
      </c>
      <c r="C9" s="96" t="s">
        <v>28</v>
      </c>
      <c r="D9" s="96" t="s">
        <v>28</v>
      </c>
      <c r="E9" s="96" t="s">
        <v>28</v>
      </c>
      <c r="F9" s="96" t="s">
        <v>28</v>
      </c>
      <c r="G9" s="96" t="s">
        <v>26</v>
      </c>
      <c r="H9" s="96" t="s">
        <v>26</v>
      </c>
      <c r="I9" s="111"/>
      <c r="J9" s="111"/>
      <c r="K9" s="111"/>
      <c r="L9" s="111"/>
      <c r="M9" s="127"/>
      <c r="N9" s="127"/>
      <c r="O9" s="127"/>
    </row>
    <row r="10" spans="1:15">
      <c r="A10" s="156"/>
      <c r="B10" s="157" t="s">
        <v>255</v>
      </c>
      <c r="C10" s="155">
        <f>+C11+C13</f>
        <v>2567894.59</v>
      </c>
      <c r="D10" s="155">
        <f>+D11+D13</f>
        <v>5809298</v>
      </c>
      <c r="E10" s="155">
        <f>+E11+E13</f>
        <v>5809298</v>
      </c>
      <c r="F10" s="155">
        <f>+F11+F13</f>
        <v>2962878.2714</v>
      </c>
      <c r="G10" s="147">
        <f>+F10/C10*100</f>
        <v>115.38161585518975</v>
      </c>
      <c r="H10" s="147">
        <f>+F10/E10*100</f>
        <v>51.002346090698047</v>
      </c>
      <c r="I10" s="273"/>
      <c r="J10" s="77"/>
      <c r="K10" s="77"/>
      <c r="L10" s="77"/>
      <c r="M10" s="78"/>
      <c r="N10" s="78"/>
      <c r="O10" s="78"/>
    </row>
    <row r="11" spans="1:15">
      <c r="A11" s="142" t="s">
        <v>489</v>
      </c>
      <c r="B11" s="143" t="s">
        <v>490</v>
      </c>
      <c r="C11" s="144">
        <f>+C12</f>
        <v>0</v>
      </c>
      <c r="D11" s="145">
        <f t="shared" ref="D11:F11" si="0">+D12</f>
        <v>0</v>
      </c>
      <c r="E11" s="145">
        <f t="shared" si="0"/>
        <v>0</v>
      </c>
      <c r="F11" s="144">
        <f t="shared" si="0"/>
        <v>0</v>
      </c>
      <c r="G11" s="144">
        <v>0</v>
      </c>
      <c r="H11" s="144">
        <v>0</v>
      </c>
      <c r="I11" s="80"/>
      <c r="J11" s="80"/>
      <c r="K11" s="80"/>
      <c r="L11" s="80"/>
      <c r="M11" s="79"/>
      <c r="N11" s="79"/>
      <c r="O11" s="79"/>
    </row>
    <row r="12" spans="1:15">
      <c r="A12" s="85" t="s">
        <v>491</v>
      </c>
      <c r="B12" s="86" t="s">
        <v>492</v>
      </c>
      <c r="C12" s="81"/>
      <c r="D12" s="82"/>
      <c r="E12" s="82"/>
      <c r="F12" s="81"/>
      <c r="G12" s="135">
        <v>0</v>
      </c>
      <c r="H12" s="135">
        <v>0</v>
      </c>
      <c r="I12" s="83"/>
      <c r="J12" s="83"/>
      <c r="K12" s="83"/>
      <c r="L12" s="83"/>
      <c r="M12" s="84"/>
      <c r="N12" s="84"/>
      <c r="O12" s="84"/>
    </row>
    <row r="13" spans="1:15">
      <c r="A13" s="142" t="s">
        <v>493</v>
      </c>
      <c r="B13" s="143" t="s">
        <v>494</v>
      </c>
      <c r="C13" s="144">
        <f>+C14</f>
        <v>2567894.59</v>
      </c>
      <c r="D13" s="145">
        <f t="shared" ref="D13" si="1">+D14</f>
        <v>5809298</v>
      </c>
      <c r="E13" s="145">
        <f t="shared" ref="E13" si="2">+E14</f>
        <v>5809298</v>
      </c>
      <c r="F13" s="144">
        <f t="shared" ref="F13" si="3">+F14</f>
        <v>2962878.2714</v>
      </c>
      <c r="G13" s="144">
        <f t="shared" ref="G13:G14" si="4">+F13/C13*100</f>
        <v>115.38161585518975</v>
      </c>
      <c r="H13" s="144">
        <f t="shared" ref="H13:H14" si="5">+F13/E13*100</f>
        <v>51.002346090698047</v>
      </c>
      <c r="I13" s="80"/>
      <c r="J13" s="80"/>
      <c r="K13" s="80"/>
      <c r="L13" s="80"/>
      <c r="M13" s="79"/>
      <c r="N13" s="79"/>
      <c r="O13" s="79"/>
    </row>
    <row r="14" spans="1:15">
      <c r="A14" s="85" t="s">
        <v>495</v>
      </c>
      <c r="B14" s="120" t="s">
        <v>496</v>
      </c>
      <c r="C14" s="81">
        <f>+'A. SAŽETAK'!F15</f>
        <v>2567894.59</v>
      </c>
      <c r="D14" s="82">
        <f>+E14</f>
        <v>5809298</v>
      </c>
      <c r="E14" s="82">
        <f>+'A. SAŽETAK'!H15</f>
        <v>5809298</v>
      </c>
      <c r="F14" s="81">
        <f>+'A. SAŽETAK'!I15</f>
        <v>2962878.2714</v>
      </c>
      <c r="G14" s="135">
        <f t="shared" si="4"/>
        <v>115.38161585518975</v>
      </c>
      <c r="H14" s="135">
        <f t="shared" si="5"/>
        <v>51.002346090698047</v>
      </c>
      <c r="I14" s="84"/>
      <c r="J14" s="84"/>
      <c r="K14" s="84"/>
      <c r="L14" s="84"/>
      <c r="M14" s="84"/>
      <c r="N14" s="84"/>
      <c r="O14" s="84"/>
    </row>
    <row r="15" spans="1:15">
      <c r="A15" s="63"/>
      <c r="B15" s="67"/>
      <c r="C15" s="68"/>
      <c r="D15" s="69"/>
      <c r="E15" s="69"/>
      <c r="F15" s="68"/>
      <c r="G15" s="68"/>
      <c r="H15" s="68"/>
      <c r="I15" s="64"/>
      <c r="J15" s="64"/>
      <c r="K15" s="64"/>
      <c r="L15" s="64"/>
      <c r="M15" s="64"/>
      <c r="N15" s="64"/>
      <c r="O15" s="64"/>
    </row>
    <row r="16" spans="1:15">
      <c r="A16" s="73"/>
      <c r="B16" s="74"/>
      <c r="C16" s="70"/>
      <c r="D16" s="71"/>
      <c r="E16" s="71"/>
      <c r="F16" s="70"/>
      <c r="G16" s="70"/>
      <c r="H16" s="70"/>
      <c r="I16" s="72"/>
      <c r="J16" s="72"/>
      <c r="K16" s="72"/>
      <c r="L16" s="72"/>
      <c r="M16" s="72"/>
      <c r="N16" s="72"/>
      <c r="O16" s="72"/>
    </row>
    <row r="17" spans="1:15">
      <c r="A17" s="73"/>
      <c r="B17" s="74"/>
      <c r="C17" s="70"/>
      <c r="D17" s="71"/>
      <c r="E17" s="71"/>
      <c r="F17" s="70"/>
      <c r="G17" s="70"/>
      <c r="H17" s="70"/>
      <c r="I17" s="72"/>
      <c r="J17" s="72"/>
      <c r="K17" s="72"/>
      <c r="L17" s="72"/>
      <c r="M17" s="72"/>
      <c r="N17" s="72"/>
      <c r="O17" s="72"/>
    </row>
    <row r="18" spans="1:15">
      <c r="A18" s="73"/>
      <c r="B18" s="74"/>
      <c r="C18" s="70"/>
      <c r="D18" s="71"/>
      <c r="E18" s="71"/>
      <c r="F18" s="70"/>
      <c r="G18" s="70"/>
      <c r="H18" s="70"/>
      <c r="I18" s="72"/>
      <c r="J18" s="72"/>
      <c r="K18" s="72"/>
      <c r="L18" s="72"/>
      <c r="M18" s="72"/>
      <c r="N18" s="72"/>
      <c r="O18" s="72"/>
    </row>
    <row r="19" spans="1:15">
      <c r="A19" s="73"/>
      <c r="B19" s="74"/>
      <c r="C19" s="70"/>
      <c r="D19" s="71"/>
      <c r="E19" s="71"/>
      <c r="F19" s="70"/>
      <c r="G19" s="70"/>
      <c r="H19" s="70"/>
      <c r="I19" s="72"/>
      <c r="J19" s="72"/>
      <c r="K19" s="72"/>
      <c r="L19" s="72"/>
      <c r="M19" s="72"/>
      <c r="N19" s="72"/>
      <c r="O19" s="72"/>
    </row>
    <row r="20" spans="1:15">
      <c r="A20" s="73"/>
      <c r="B20" s="74"/>
      <c r="C20" s="70"/>
      <c r="D20" s="71"/>
      <c r="E20" s="71"/>
      <c r="F20" s="70"/>
      <c r="G20" s="70"/>
      <c r="H20" s="70"/>
      <c r="I20" s="72"/>
      <c r="J20" s="72"/>
      <c r="K20" s="72"/>
      <c r="L20" s="72"/>
      <c r="M20" s="72"/>
      <c r="N20" s="72"/>
      <c r="O20" s="72"/>
    </row>
    <row r="21" spans="1:15">
      <c r="A21" s="63"/>
      <c r="B21" s="67"/>
      <c r="C21" s="68"/>
      <c r="D21" s="69"/>
      <c r="E21" s="69"/>
      <c r="F21" s="68"/>
      <c r="G21" s="68"/>
      <c r="H21" s="68"/>
      <c r="I21" s="64"/>
      <c r="J21" s="64"/>
      <c r="K21" s="64"/>
      <c r="L21" s="64"/>
      <c r="M21" s="64"/>
      <c r="N21" s="64"/>
      <c r="O21" s="64"/>
    </row>
    <row r="22" spans="1:15">
      <c r="A22" s="73"/>
      <c r="B22" s="74"/>
      <c r="C22" s="70"/>
      <c r="D22" s="71"/>
      <c r="E22" s="71"/>
      <c r="F22" s="70"/>
      <c r="G22" s="70"/>
      <c r="H22" s="70"/>
      <c r="I22" s="72"/>
      <c r="J22" s="72"/>
      <c r="K22" s="72"/>
      <c r="L22" s="72"/>
      <c r="M22" s="72"/>
      <c r="N22" s="72"/>
      <c r="O22" s="72"/>
    </row>
    <row r="23" spans="1:15">
      <c r="A23" s="63"/>
      <c r="B23" s="67"/>
      <c r="C23" s="68"/>
      <c r="D23" s="69"/>
      <c r="E23" s="69"/>
      <c r="F23" s="68"/>
      <c r="G23" s="68"/>
      <c r="H23" s="68"/>
      <c r="I23" s="64"/>
      <c r="J23" s="64"/>
      <c r="K23" s="64"/>
      <c r="L23" s="64"/>
      <c r="M23" s="64"/>
      <c r="N23" s="64"/>
      <c r="O23" s="64"/>
    </row>
    <row r="24" spans="1:15">
      <c r="A24" s="73"/>
      <c r="B24" s="74"/>
      <c r="C24" s="70"/>
      <c r="D24" s="71"/>
      <c r="E24" s="71"/>
      <c r="F24" s="70"/>
      <c r="G24" s="70"/>
      <c r="H24" s="70"/>
      <c r="I24" s="72"/>
      <c r="J24" s="72"/>
      <c r="K24" s="72"/>
      <c r="L24" s="72"/>
      <c r="M24" s="72"/>
      <c r="N24" s="72"/>
      <c r="O24" s="72"/>
    </row>
    <row r="25" spans="1:15">
      <c r="A25" s="50"/>
      <c r="B25" s="50"/>
      <c r="C25" s="53"/>
      <c r="D25" s="54"/>
      <c r="E25" s="54"/>
      <c r="F25" s="53"/>
      <c r="G25" s="53"/>
      <c r="H25" s="53"/>
      <c r="I25" s="47"/>
      <c r="J25" s="47"/>
      <c r="K25" s="47"/>
      <c r="L25" s="47"/>
      <c r="M25" s="47"/>
      <c r="N25" s="47"/>
      <c r="O25" s="47"/>
    </row>
    <row r="26" spans="1:15">
      <c r="A26" s="63"/>
      <c r="B26" s="67"/>
      <c r="C26" s="68"/>
      <c r="D26" s="69"/>
      <c r="E26" s="69"/>
      <c r="F26" s="68"/>
      <c r="G26" s="68"/>
      <c r="H26" s="68"/>
      <c r="I26" s="64"/>
      <c r="J26" s="64"/>
      <c r="K26" s="64"/>
      <c r="L26" s="64"/>
      <c r="M26" s="64"/>
      <c r="N26" s="64"/>
      <c r="O26" s="64"/>
    </row>
    <row r="27" spans="1:15">
      <c r="A27" s="73"/>
      <c r="B27" s="74"/>
      <c r="C27" s="70"/>
      <c r="D27" s="71"/>
      <c r="E27" s="71"/>
      <c r="F27" s="70"/>
      <c r="G27" s="70"/>
      <c r="H27" s="70"/>
      <c r="I27" s="72"/>
      <c r="J27" s="72"/>
      <c r="K27" s="72"/>
      <c r="L27" s="72"/>
      <c r="M27" s="72"/>
      <c r="N27" s="72"/>
      <c r="O27" s="72"/>
    </row>
    <row r="28" spans="1:15">
      <c r="A28" s="73"/>
      <c r="B28" s="74"/>
      <c r="C28" s="70"/>
      <c r="D28" s="71"/>
      <c r="E28" s="71"/>
      <c r="F28" s="70"/>
      <c r="G28" s="70"/>
      <c r="H28" s="70"/>
      <c r="I28" s="72"/>
      <c r="J28" s="72"/>
      <c r="K28" s="72"/>
      <c r="L28" s="72"/>
      <c r="M28" s="72"/>
      <c r="N28" s="72"/>
      <c r="O28" s="72"/>
    </row>
    <row r="29" spans="1:15">
      <c r="A29" s="63"/>
      <c r="B29" s="67"/>
      <c r="C29" s="68"/>
      <c r="D29" s="69"/>
      <c r="E29" s="69"/>
      <c r="F29" s="68"/>
      <c r="G29" s="68"/>
      <c r="H29" s="68"/>
      <c r="I29" s="64"/>
      <c r="J29" s="64"/>
      <c r="K29" s="64"/>
      <c r="L29" s="64"/>
      <c r="M29" s="64"/>
      <c r="N29" s="64"/>
      <c r="O29" s="64"/>
    </row>
    <row r="30" spans="1:15">
      <c r="A30" s="73"/>
      <c r="B30" s="74"/>
      <c r="C30" s="70"/>
      <c r="D30" s="71"/>
      <c r="E30" s="71"/>
      <c r="F30" s="70"/>
      <c r="G30" s="70"/>
      <c r="H30" s="70"/>
      <c r="I30" s="72"/>
      <c r="J30" s="72"/>
      <c r="K30" s="72"/>
      <c r="L30" s="72"/>
      <c r="M30" s="72"/>
      <c r="N30" s="72"/>
      <c r="O30" s="72"/>
    </row>
    <row r="31" spans="1:15">
      <c r="A31" s="63"/>
      <c r="B31" s="67"/>
      <c r="C31" s="68"/>
      <c r="D31" s="69"/>
      <c r="E31" s="69"/>
      <c r="F31" s="68"/>
      <c r="G31" s="68"/>
      <c r="H31" s="68"/>
      <c r="I31" s="64"/>
      <c r="J31" s="64"/>
      <c r="K31" s="64"/>
      <c r="L31" s="64"/>
      <c r="M31" s="64"/>
      <c r="N31" s="64"/>
      <c r="O31" s="64"/>
    </row>
    <row r="32" spans="1:15">
      <c r="A32" s="73"/>
      <c r="B32" s="74"/>
      <c r="C32" s="70"/>
      <c r="D32" s="71"/>
      <c r="E32" s="71"/>
      <c r="F32" s="70"/>
      <c r="G32" s="70"/>
      <c r="H32" s="70"/>
      <c r="I32" s="72"/>
      <c r="J32" s="72"/>
      <c r="K32" s="72"/>
      <c r="L32" s="72"/>
      <c r="M32" s="72"/>
      <c r="N32" s="72"/>
      <c r="O32" s="72"/>
    </row>
    <row r="33" spans="1:15">
      <c r="A33" s="63"/>
      <c r="B33" s="67"/>
      <c r="C33" s="68"/>
      <c r="D33" s="69"/>
      <c r="E33" s="69"/>
      <c r="F33" s="68"/>
      <c r="G33" s="68"/>
      <c r="H33" s="68"/>
      <c r="I33" s="64"/>
      <c r="J33" s="64"/>
      <c r="K33" s="64"/>
      <c r="L33" s="64"/>
      <c r="M33" s="64"/>
      <c r="N33" s="64"/>
      <c r="O33" s="64"/>
    </row>
    <row r="34" spans="1:15">
      <c r="A34" s="73"/>
      <c r="B34" s="74"/>
      <c r="C34" s="70"/>
      <c r="D34" s="71"/>
      <c r="E34" s="71"/>
      <c r="F34" s="70"/>
      <c r="G34" s="70"/>
      <c r="H34" s="70"/>
      <c r="I34" s="72"/>
      <c r="J34" s="72"/>
      <c r="K34" s="72"/>
      <c r="L34" s="72"/>
      <c r="M34" s="72"/>
      <c r="N34" s="72"/>
      <c r="O34" s="72"/>
    </row>
    <row r="35" spans="1:15">
      <c r="A35" s="73"/>
      <c r="B35" s="74"/>
      <c r="C35" s="70"/>
      <c r="D35" s="71"/>
      <c r="E35" s="71"/>
      <c r="F35" s="70"/>
      <c r="G35" s="70"/>
      <c r="H35" s="70"/>
      <c r="I35" s="72"/>
      <c r="J35" s="72"/>
      <c r="K35" s="72"/>
      <c r="L35" s="72"/>
      <c r="M35" s="72"/>
      <c r="N35" s="72"/>
      <c r="O35" s="72"/>
    </row>
    <row r="36" spans="1:15">
      <c r="A36" s="73"/>
      <c r="B36" s="74"/>
      <c r="C36" s="70"/>
      <c r="D36" s="71"/>
      <c r="E36" s="71"/>
      <c r="F36" s="70"/>
      <c r="G36" s="70"/>
      <c r="H36" s="70"/>
      <c r="I36" s="72"/>
      <c r="J36" s="72"/>
      <c r="K36" s="72"/>
      <c r="L36" s="72"/>
      <c r="M36" s="72"/>
      <c r="N36" s="72"/>
      <c r="O36" s="72"/>
    </row>
    <row r="37" spans="1:15">
      <c r="A37" s="73"/>
      <c r="B37" s="74"/>
      <c r="C37" s="70"/>
      <c r="D37" s="71"/>
      <c r="E37" s="71"/>
      <c r="F37" s="70"/>
      <c r="G37" s="70"/>
      <c r="H37" s="70"/>
      <c r="I37" s="72"/>
      <c r="J37" s="72"/>
      <c r="K37" s="72"/>
      <c r="L37" s="72"/>
      <c r="M37" s="72"/>
      <c r="N37" s="72"/>
      <c r="O37" s="72"/>
    </row>
    <row r="38" spans="1:15">
      <c r="A38" s="73"/>
      <c r="B38" s="74"/>
      <c r="C38" s="70"/>
      <c r="D38" s="71"/>
      <c r="E38" s="71"/>
      <c r="F38" s="70"/>
      <c r="G38" s="70"/>
      <c r="H38" s="70"/>
      <c r="I38" s="72"/>
      <c r="J38" s="72"/>
      <c r="K38" s="72"/>
      <c r="L38" s="72"/>
      <c r="M38" s="72"/>
      <c r="N38" s="72"/>
      <c r="O38" s="72"/>
    </row>
    <row r="39" spans="1:15">
      <c r="A39" s="63"/>
      <c r="B39" s="67"/>
      <c r="C39" s="68"/>
      <c r="D39" s="69"/>
      <c r="E39" s="69"/>
      <c r="F39" s="68"/>
      <c r="G39" s="68"/>
      <c r="H39" s="68"/>
      <c r="I39" s="64"/>
      <c r="J39" s="64"/>
      <c r="K39" s="64"/>
      <c r="L39" s="64"/>
      <c r="M39" s="64"/>
      <c r="N39" s="64"/>
      <c r="O39" s="64"/>
    </row>
    <row r="40" spans="1:15">
      <c r="A40" s="73"/>
      <c r="B40" s="74"/>
      <c r="C40" s="70"/>
      <c r="D40" s="71"/>
      <c r="E40" s="71"/>
      <c r="F40" s="70"/>
      <c r="G40" s="70"/>
      <c r="H40" s="70"/>
      <c r="I40" s="72"/>
      <c r="J40" s="72"/>
      <c r="K40" s="72"/>
      <c r="L40" s="72"/>
      <c r="M40" s="72"/>
      <c r="N40" s="72"/>
      <c r="O40" s="72"/>
    </row>
    <row r="41" spans="1:15">
      <c r="A41" s="63"/>
      <c r="B41" s="67"/>
      <c r="C41" s="68"/>
      <c r="D41" s="69"/>
      <c r="E41" s="69"/>
      <c r="F41" s="68"/>
      <c r="G41" s="68"/>
      <c r="H41" s="68"/>
      <c r="I41" s="64"/>
      <c r="J41" s="64"/>
      <c r="K41" s="64"/>
      <c r="L41" s="64"/>
      <c r="M41" s="64"/>
      <c r="N41" s="64"/>
      <c r="O41" s="64"/>
    </row>
    <row r="42" spans="1:15">
      <c r="A42" s="73"/>
      <c r="B42" s="74"/>
      <c r="C42" s="70"/>
      <c r="D42" s="71"/>
      <c r="E42" s="71"/>
      <c r="F42" s="70"/>
      <c r="G42" s="70"/>
      <c r="H42" s="70"/>
      <c r="I42" s="72"/>
      <c r="J42" s="72"/>
      <c r="K42" s="72"/>
      <c r="L42" s="72"/>
      <c r="M42" s="72"/>
      <c r="N42" s="72"/>
      <c r="O42" s="72"/>
    </row>
    <row r="43" spans="1:15">
      <c r="A43" s="63"/>
      <c r="B43" s="67"/>
      <c r="C43" s="68"/>
      <c r="D43" s="68"/>
      <c r="E43" s="69"/>
      <c r="F43" s="68"/>
      <c r="G43" s="68"/>
      <c r="H43" s="68"/>
      <c r="I43" s="64"/>
      <c r="J43" s="64"/>
      <c r="K43" s="64"/>
      <c r="L43" s="64"/>
      <c r="M43" s="64"/>
      <c r="N43" s="64"/>
      <c r="O43" s="64"/>
    </row>
    <row r="44" spans="1:15">
      <c r="A44" s="73"/>
      <c r="B44" s="74"/>
      <c r="C44" s="70"/>
      <c r="D44" s="70"/>
      <c r="E44" s="71"/>
      <c r="F44" s="70"/>
      <c r="G44" s="70"/>
      <c r="H44" s="70"/>
      <c r="I44" s="72"/>
      <c r="J44" s="72"/>
      <c r="K44" s="72"/>
      <c r="L44" s="72"/>
      <c r="M44" s="72"/>
      <c r="N44" s="72"/>
      <c r="O44" s="72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13" activePane="bottomRight" state="frozen"/>
      <selection activeCell="A4" sqref="A4"/>
      <selection pane="topRight" activeCell="C4" sqref="C4"/>
      <selection pane="bottomLeft" activeCell="A14" sqref="A14"/>
      <selection pane="bottomRight" activeCell="E28" sqref="E28"/>
    </sheetView>
  </sheetViews>
  <sheetFormatPr defaultRowHeight="12.75"/>
  <cols>
    <col min="1" max="1" width="16.7109375" style="32" customWidth="1"/>
    <col min="2" max="2" width="50.710937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9.8554687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8.4257812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8.4257812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8.4257812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8.4257812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8.4257812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8.4257812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8.4257812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8.4257812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8.4257812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8.4257812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8.4257812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8.4257812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8.4257812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8.4257812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8.4257812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8.4257812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8.4257812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8.4257812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8.4257812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8.4257812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8.4257812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8.4257812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8.4257812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8.4257812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8.4257812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8.4257812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8.4257812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8.4257812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8.4257812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8.4257812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8.4257812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8.4257812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8.4257812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8.4257812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8.4257812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8.4257812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8.4257812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8.4257812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8.4257812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8.4257812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8.4257812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8.4257812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8.4257812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8.4257812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8.4257812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8.4257812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8.4257812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8.4257812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8.4257812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8.4257812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8.4257812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8.4257812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8.4257812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8.4257812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8.4257812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8.4257812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8.4257812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8.4257812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8.4257812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8.4257812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8.4257812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8.4257812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8.4257812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87"/>
      <c r="M1" s="87"/>
      <c r="N1" s="87"/>
      <c r="O1" s="87"/>
    </row>
    <row r="2" spans="1:15" ht="15.75" hidden="1" customHeight="1">
      <c r="A2" s="320"/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87"/>
      <c r="M2" s="87"/>
      <c r="N2" s="87"/>
      <c r="O2" s="87"/>
    </row>
    <row r="3" spans="1:15" ht="18" hidden="1" customHeight="1">
      <c r="A3" s="97"/>
      <c r="B3" s="97"/>
      <c r="C3" s="97"/>
      <c r="D3" s="97"/>
      <c r="E3" s="97"/>
      <c r="F3" s="97"/>
      <c r="G3" s="97"/>
      <c r="H3" s="97"/>
      <c r="I3" s="98"/>
      <c r="J3" s="98"/>
      <c r="K3" s="98"/>
      <c r="L3" s="87"/>
      <c r="M3" s="87"/>
      <c r="N3" s="87"/>
      <c r="O3" s="87"/>
    </row>
    <row r="4" spans="1:15" ht="18">
      <c r="A4" s="97"/>
      <c r="B4" s="97"/>
      <c r="C4" s="97"/>
      <c r="D4" s="97"/>
      <c r="E4" s="97"/>
      <c r="F4" s="97"/>
      <c r="G4" s="97"/>
      <c r="H4" s="97"/>
      <c r="I4" s="98"/>
      <c r="J4" s="98"/>
      <c r="K4" s="98"/>
      <c r="L4" s="87"/>
      <c r="M4" s="87"/>
      <c r="N4" s="87"/>
      <c r="O4" s="87"/>
    </row>
    <row r="5" spans="1:15" ht="15.75" customHeight="1">
      <c r="A5" s="320" t="s">
        <v>254</v>
      </c>
      <c r="B5" s="320"/>
      <c r="C5" s="320"/>
      <c r="D5" s="320"/>
      <c r="E5" s="320"/>
      <c r="F5" s="320"/>
      <c r="G5" s="320"/>
      <c r="H5" s="320"/>
      <c r="I5" s="38"/>
      <c r="J5" s="38"/>
      <c r="K5" s="38"/>
      <c r="L5" s="87"/>
      <c r="M5" s="87"/>
      <c r="N5" s="87"/>
      <c r="O5" s="87"/>
    </row>
    <row r="6" spans="1:15" ht="18">
      <c r="A6" s="97"/>
      <c r="B6" s="97"/>
      <c r="C6" s="97"/>
      <c r="D6" s="97"/>
      <c r="E6" s="97"/>
      <c r="F6" s="97"/>
      <c r="G6" s="97"/>
      <c r="H6" s="97"/>
      <c r="I6" s="98"/>
      <c r="J6" s="98"/>
      <c r="K6" s="98"/>
      <c r="L6" s="87"/>
      <c r="M6" s="87"/>
      <c r="N6" s="87"/>
      <c r="O6" s="87"/>
    </row>
    <row r="7" spans="1:15" s="33" customFormat="1" ht="57">
      <c r="A7" s="319" t="s">
        <v>3</v>
      </c>
      <c r="B7" s="319"/>
      <c r="C7" s="126" t="s">
        <v>566</v>
      </c>
      <c r="D7" s="126" t="s">
        <v>567</v>
      </c>
      <c r="E7" s="126" t="s">
        <v>568</v>
      </c>
      <c r="F7" s="126" t="s">
        <v>569</v>
      </c>
      <c r="G7" s="103" t="s">
        <v>260</v>
      </c>
      <c r="H7" s="103" t="s">
        <v>261</v>
      </c>
      <c r="I7" s="88"/>
      <c r="J7" s="88"/>
      <c r="K7" s="88"/>
      <c r="L7" s="88"/>
      <c r="M7" s="88"/>
      <c r="N7" s="88"/>
      <c r="O7" s="88"/>
    </row>
    <row r="8" spans="1:15" s="34" customFormat="1">
      <c r="A8" s="318">
        <v>1</v>
      </c>
      <c r="B8" s="318"/>
      <c r="C8" s="104">
        <v>2</v>
      </c>
      <c r="D8" s="104">
        <v>3</v>
      </c>
      <c r="E8" s="104">
        <v>4.3333333333333304</v>
      </c>
      <c r="F8" s="104">
        <v>5.0833333333333304</v>
      </c>
      <c r="G8" s="104">
        <v>6</v>
      </c>
      <c r="H8" s="104">
        <v>7</v>
      </c>
      <c r="I8" s="91"/>
      <c r="J8" s="91"/>
      <c r="K8" s="91"/>
      <c r="L8" s="91"/>
      <c r="M8" s="89"/>
      <c r="N8" s="89"/>
      <c r="O8" s="89"/>
    </row>
    <row r="9" spans="1:15" ht="15" customHeight="1">
      <c r="A9" s="93" t="s">
        <v>256</v>
      </c>
      <c r="B9" s="93" t="s">
        <v>26</v>
      </c>
      <c r="C9" s="96" t="s">
        <v>28</v>
      </c>
      <c r="D9" s="96" t="s">
        <v>28</v>
      </c>
      <c r="E9" s="96" t="s">
        <v>28</v>
      </c>
      <c r="F9" s="96" t="s">
        <v>28</v>
      </c>
      <c r="G9" s="96" t="s">
        <v>26</v>
      </c>
      <c r="H9" s="96" t="s">
        <v>26</v>
      </c>
      <c r="I9" s="92"/>
      <c r="J9" s="92"/>
      <c r="K9" s="92"/>
      <c r="L9" s="92"/>
      <c r="M9" s="90"/>
      <c r="N9" s="90"/>
      <c r="O9" s="90"/>
    </row>
    <row r="10" spans="1:15">
      <c r="A10" s="164" t="s">
        <v>77</v>
      </c>
      <c r="B10" s="165" t="s">
        <v>258</v>
      </c>
      <c r="C10" s="149">
        <f>+C11+C14</f>
        <v>0</v>
      </c>
      <c r="D10" s="150">
        <f>+D11+D14</f>
        <v>0</v>
      </c>
      <c r="E10" s="150">
        <f>+E11+E14</f>
        <v>0</v>
      </c>
      <c r="F10" s="149">
        <f>+F11+F14</f>
        <v>0</v>
      </c>
      <c r="G10" s="166" t="e">
        <f t="shared" ref="G10" si="0">+F10/C10*100</f>
        <v>#DIV/0!</v>
      </c>
      <c r="H10" s="166" t="e">
        <f t="shared" ref="H10" si="1">+F10/E10*100</f>
        <v>#DIV/0!</v>
      </c>
      <c r="I10" s="112"/>
      <c r="J10" s="112"/>
      <c r="K10" s="112"/>
      <c r="L10" s="112"/>
      <c r="M10" s="128"/>
      <c r="N10" s="128"/>
      <c r="O10" s="128"/>
    </row>
    <row r="11" spans="1:15">
      <c r="A11" s="159" t="s">
        <v>79</v>
      </c>
      <c r="B11" s="160" t="s">
        <v>497</v>
      </c>
      <c r="C11" s="163">
        <f>+C12</f>
        <v>0</v>
      </c>
      <c r="D11" s="170"/>
      <c r="E11" s="170"/>
      <c r="F11" s="163">
        <f>+F12</f>
        <v>0</v>
      </c>
      <c r="G11" s="163" t="e">
        <f t="shared" ref="G11:G36" si="2">+F11/C11*100</f>
        <v>#DIV/0!</v>
      </c>
      <c r="H11" s="163" t="e">
        <f t="shared" ref="H11:H36" si="3">+F11/E11*100</f>
        <v>#DIV/0!</v>
      </c>
      <c r="I11" s="118"/>
      <c r="J11" s="118"/>
      <c r="K11" s="118"/>
      <c r="L11" s="118"/>
      <c r="M11" s="130"/>
      <c r="N11" s="130"/>
      <c r="O11" s="130"/>
    </row>
    <row r="12" spans="1:15">
      <c r="A12" s="158" t="s">
        <v>498</v>
      </c>
      <c r="B12" s="139" t="s">
        <v>499</v>
      </c>
      <c r="C12" s="161">
        <f>+C13</f>
        <v>0</v>
      </c>
      <c r="D12" s="162"/>
      <c r="E12" s="162"/>
      <c r="F12" s="161">
        <f t="shared" ref="F12" si="4">+F13</f>
        <v>0</v>
      </c>
      <c r="G12" s="137" t="e">
        <f t="shared" si="2"/>
        <v>#DIV/0!</v>
      </c>
      <c r="H12" s="137" t="e">
        <f t="shared" si="3"/>
        <v>#DIV/0!</v>
      </c>
      <c r="I12" s="118"/>
      <c r="J12" s="118"/>
      <c r="K12" s="118"/>
      <c r="L12" s="118"/>
      <c r="M12" s="130"/>
      <c r="N12" s="130"/>
      <c r="O12" s="130"/>
    </row>
    <row r="13" spans="1:15" ht="25.5">
      <c r="A13" s="105" t="s">
        <v>500</v>
      </c>
      <c r="B13" s="102" t="s">
        <v>501</v>
      </c>
      <c r="C13" s="99"/>
      <c r="D13" s="162"/>
      <c r="E13" s="162"/>
      <c r="F13" s="135"/>
      <c r="G13" s="135"/>
      <c r="H13" s="135"/>
      <c r="I13" s="100"/>
      <c r="J13" s="100"/>
      <c r="K13" s="100"/>
      <c r="L13" s="100"/>
      <c r="M13" s="101"/>
      <c r="N13" s="101"/>
      <c r="O13" s="101"/>
    </row>
    <row r="14" spans="1:15">
      <c r="A14" s="159" t="s">
        <v>502</v>
      </c>
      <c r="B14" s="160" t="s">
        <v>503</v>
      </c>
      <c r="C14" s="163">
        <f>+C15</f>
        <v>0</v>
      </c>
      <c r="D14" s="170"/>
      <c r="E14" s="170"/>
      <c r="F14" s="163">
        <f>+F15</f>
        <v>0</v>
      </c>
      <c r="G14" s="163" t="e">
        <f t="shared" si="2"/>
        <v>#DIV/0!</v>
      </c>
      <c r="H14" s="163" t="e">
        <f t="shared" si="3"/>
        <v>#DIV/0!</v>
      </c>
      <c r="I14" s="118"/>
      <c r="J14" s="118"/>
      <c r="K14" s="118"/>
      <c r="L14" s="118"/>
      <c r="M14" s="130"/>
      <c r="N14" s="130"/>
      <c r="O14" s="130"/>
    </row>
    <row r="15" spans="1:15" ht="25.5">
      <c r="A15" s="158" t="s">
        <v>504</v>
      </c>
      <c r="B15" s="139" t="s">
        <v>505</v>
      </c>
      <c r="C15" s="161">
        <f>+C16</f>
        <v>0</v>
      </c>
      <c r="D15" s="162"/>
      <c r="E15" s="162"/>
      <c r="F15" s="161">
        <f t="shared" ref="F15" si="5">+F16</f>
        <v>0</v>
      </c>
      <c r="G15" s="137" t="e">
        <f t="shared" si="2"/>
        <v>#DIV/0!</v>
      </c>
      <c r="H15" s="137" t="e">
        <f t="shared" si="3"/>
        <v>#DIV/0!</v>
      </c>
      <c r="I15" s="118"/>
      <c r="J15" s="118"/>
      <c r="K15" s="118"/>
      <c r="L15" s="118"/>
      <c r="M15" s="130"/>
      <c r="N15" s="130"/>
      <c r="O15" s="130"/>
    </row>
    <row r="16" spans="1:15" ht="25.5">
      <c r="A16" s="105" t="s">
        <v>506</v>
      </c>
      <c r="B16" s="102" t="s">
        <v>507</v>
      </c>
      <c r="C16" s="99"/>
      <c r="D16" s="162"/>
      <c r="E16" s="162"/>
      <c r="F16" s="135"/>
      <c r="G16" s="135" t="e">
        <f t="shared" si="2"/>
        <v>#DIV/0!</v>
      </c>
      <c r="H16" s="135" t="e">
        <f t="shared" si="3"/>
        <v>#DIV/0!</v>
      </c>
      <c r="I16" s="100"/>
      <c r="J16" s="100"/>
      <c r="K16" s="100"/>
      <c r="L16" s="100"/>
      <c r="M16" s="101"/>
      <c r="N16" s="101"/>
      <c r="O16" s="101"/>
    </row>
    <row r="17" spans="1:15">
      <c r="A17" s="164" t="s">
        <v>62</v>
      </c>
      <c r="B17" s="165" t="s">
        <v>509</v>
      </c>
      <c r="C17" s="149">
        <f>+C18+C27+C32</f>
        <v>0</v>
      </c>
      <c r="D17" s="150">
        <f>+D18+D27+D32</f>
        <v>0</v>
      </c>
      <c r="E17" s="150">
        <f>+E18+E27+E32</f>
        <v>0</v>
      </c>
      <c r="F17" s="149">
        <f>+F18+F27+F32</f>
        <v>0</v>
      </c>
      <c r="G17" s="166" t="e">
        <f t="shared" si="2"/>
        <v>#DIV/0!</v>
      </c>
      <c r="H17" s="166" t="e">
        <f t="shared" si="3"/>
        <v>#DIV/0!</v>
      </c>
      <c r="I17" s="95"/>
      <c r="J17" s="95"/>
      <c r="K17" s="95"/>
      <c r="L17" s="95"/>
      <c r="M17" s="94"/>
      <c r="N17" s="94"/>
      <c r="O17" s="94"/>
    </row>
    <row r="18" spans="1:15">
      <c r="A18" s="159" t="s">
        <v>64</v>
      </c>
      <c r="B18" s="160" t="s">
        <v>510</v>
      </c>
      <c r="C18" s="167">
        <f>+C19+C22+C24</f>
        <v>0</v>
      </c>
      <c r="D18" s="170"/>
      <c r="E18" s="170"/>
      <c r="F18" s="167">
        <f>+F19+F22+F24</f>
        <v>0</v>
      </c>
      <c r="G18" s="163" t="e">
        <f t="shared" si="2"/>
        <v>#DIV/0!</v>
      </c>
      <c r="H18" s="163" t="e">
        <f t="shared" si="3"/>
        <v>#DIV/0!</v>
      </c>
      <c r="I18" s="118"/>
      <c r="J18" s="118"/>
      <c r="K18" s="118"/>
      <c r="L18" s="118"/>
      <c r="M18" s="130"/>
      <c r="N18" s="130"/>
      <c r="O18" s="130"/>
    </row>
    <row r="19" spans="1:15" ht="25.5">
      <c r="A19" s="158">
        <v>512</v>
      </c>
      <c r="B19" s="139" t="s">
        <v>553</v>
      </c>
      <c r="C19" s="161">
        <f>+C20+C21</f>
        <v>0</v>
      </c>
      <c r="D19" s="162"/>
      <c r="E19" s="162"/>
      <c r="F19" s="161">
        <f>+F20+F21</f>
        <v>0</v>
      </c>
      <c r="G19" s="161" t="e">
        <f t="shared" ref="G19:G26" si="6">+F19/C19*100</f>
        <v>#DIV/0!</v>
      </c>
      <c r="H19" s="161" t="e">
        <f t="shared" ref="H19:H26" si="7">+F19/E19*100</f>
        <v>#DIV/0!</v>
      </c>
      <c r="I19" s="118"/>
      <c r="J19" s="118"/>
      <c r="K19" s="118"/>
      <c r="L19" s="118"/>
      <c r="M19" s="130"/>
      <c r="N19" s="130"/>
      <c r="O19" s="130"/>
    </row>
    <row r="20" spans="1:15" ht="25.5">
      <c r="A20" s="133">
        <v>5121</v>
      </c>
      <c r="B20" s="131" t="s">
        <v>554</v>
      </c>
      <c r="C20" s="134"/>
      <c r="D20" s="162"/>
      <c r="E20" s="162"/>
      <c r="F20" s="135"/>
      <c r="G20" s="135" t="e">
        <f t="shared" si="6"/>
        <v>#DIV/0!</v>
      </c>
      <c r="H20" s="135" t="e">
        <f t="shared" si="7"/>
        <v>#DIV/0!</v>
      </c>
      <c r="I20" s="118"/>
      <c r="J20" s="118"/>
      <c r="K20" s="118"/>
      <c r="L20" s="118"/>
      <c r="M20" s="130"/>
      <c r="N20" s="130"/>
      <c r="O20" s="130"/>
    </row>
    <row r="21" spans="1:15" ht="25.5">
      <c r="A21" s="133">
        <v>5122</v>
      </c>
      <c r="B21" s="131" t="s">
        <v>555</v>
      </c>
      <c r="C21" s="134"/>
      <c r="D21" s="162"/>
      <c r="E21" s="162"/>
      <c r="F21" s="135"/>
      <c r="G21" s="135" t="e">
        <f t="shared" si="6"/>
        <v>#DIV/0!</v>
      </c>
      <c r="H21" s="135" t="e">
        <f t="shared" si="7"/>
        <v>#DIV/0!</v>
      </c>
      <c r="I21" s="118"/>
      <c r="J21" s="118"/>
      <c r="K21" s="118"/>
      <c r="L21" s="118"/>
      <c r="M21" s="130"/>
      <c r="N21" s="130"/>
      <c r="O21" s="130"/>
    </row>
    <row r="22" spans="1:15">
      <c r="A22" s="158">
        <v>514</v>
      </c>
      <c r="B22" s="139" t="s">
        <v>556</v>
      </c>
      <c r="C22" s="161">
        <f>+C23</f>
        <v>0</v>
      </c>
      <c r="D22" s="162"/>
      <c r="E22" s="162"/>
      <c r="F22" s="161">
        <f t="shared" ref="F22" si="8">+F23</f>
        <v>0</v>
      </c>
      <c r="G22" s="161" t="e">
        <f t="shared" si="6"/>
        <v>#DIV/0!</v>
      </c>
      <c r="H22" s="161" t="e">
        <f t="shared" si="7"/>
        <v>#DIV/0!</v>
      </c>
      <c r="I22" s="118"/>
      <c r="J22" s="118"/>
      <c r="K22" s="118"/>
      <c r="L22" s="118"/>
      <c r="M22" s="130"/>
      <c r="N22" s="130"/>
      <c r="O22" s="130"/>
    </row>
    <row r="23" spans="1:15">
      <c r="A23" s="133">
        <v>5141</v>
      </c>
      <c r="B23" s="131" t="s">
        <v>557</v>
      </c>
      <c r="C23" s="134"/>
      <c r="D23" s="162"/>
      <c r="E23" s="162"/>
      <c r="F23" s="135"/>
      <c r="G23" s="135" t="e">
        <f t="shared" si="6"/>
        <v>#DIV/0!</v>
      </c>
      <c r="H23" s="135" t="e">
        <f t="shared" si="7"/>
        <v>#DIV/0!</v>
      </c>
      <c r="I23" s="118"/>
      <c r="J23" s="118"/>
      <c r="K23" s="118"/>
      <c r="L23" s="118"/>
      <c r="M23" s="130"/>
      <c r="N23" s="130"/>
      <c r="O23" s="130"/>
    </row>
    <row r="24" spans="1:15">
      <c r="A24" s="158">
        <v>518</v>
      </c>
      <c r="B24" s="139" t="s">
        <v>558</v>
      </c>
      <c r="C24" s="161">
        <f>+C25+C26</f>
        <v>0</v>
      </c>
      <c r="D24" s="162"/>
      <c r="E24" s="162"/>
      <c r="F24" s="161">
        <f>+F25+F26</f>
        <v>0</v>
      </c>
      <c r="G24" s="161" t="e">
        <f t="shared" si="6"/>
        <v>#DIV/0!</v>
      </c>
      <c r="H24" s="161" t="e">
        <f t="shared" si="7"/>
        <v>#DIV/0!</v>
      </c>
      <c r="I24" s="118"/>
      <c r="J24" s="118"/>
      <c r="K24" s="118"/>
      <c r="L24" s="118"/>
      <c r="M24" s="130"/>
      <c r="N24" s="130"/>
      <c r="O24" s="130"/>
    </row>
    <row r="25" spans="1:15" ht="25.5">
      <c r="A25" s="133">
        <v>5181</v>
      </c>
      <c r="B25" s="131" t="s">
        <v>559</v>
      </c>
      <c r="C25" s="134"/>
      <c r="D25" s="162"/>
      <c r="E25" s="162"/>
      <c r="F25" s="135"/>
      <c r="G25" s="135" t="e">
        <f t="shared" si="6"/>
        <v>#DIV/0!</v>
      </c>
      <c r="H25" s="135" t="e">
        <f t="shared" si="7"/>
        <v>#DIV/0!</v>
      </c>
      <c r="I25" s="118"/>
      <c r="J25" s="118"/>
      <c r="K25" s="118"/>
      <c r="L25" s="118"/>
      <c r="M25" s="130"/>
      <c r="N25" s="130"/>
      <c r="O25" s="130"/>
    </row>
    <row r="26" spans="1:15">
      <c r="A26" s="133">
        <v>5183</v>
      </c>
      <c r="B26" s="131" t="s">
        <v>560</v>
      </c>
      <c r="C26" s="134"/>
      <c r="D26" s="162"/>
      <c r="E26" s="162"/>
      <c r="F26" s="135"/>
      <c r="G26" s="135" t="e">
        <f t="shared" si="6"/>
        <v>#DIV/0!</v>
      </c>
      <c r="H26" s="135" t="e">
        <f t="shared" si="7"/>
        <v>#DIV/0!</v>
      </c>
      <c r="I26" s="118"/>
      <c r="J26" s="118"/>
      <c r="K26" s="118"/>
      <c r="L26" s="118"/>
      <c r="M26" s="130"/>
      <c r="N26" s="130"/>
      <c r="O26" s="130"/>
    </row>
    <row r="27" spans="1:15">
      <c r="A27" s="159" t="s">
        <v>511</v>
      </c>
      <c r="B27" s="160" t="s">
        <v>512</v>
      </c>
      <c r="C27" s="167">
        <f>+C28+C30</f>
        <v>0</v>
      </c>
      <c r="D27" s="170"/>
      <c r="E27" s="170"/>
      <c r="F27" s="167">
        <f>+F28+F30</f>
        <v>0</v>
      </c>
      <c r="G27" s="163" t="e">
        <f t="shared" si="2"/>
        <v>#DIV/0!</v>
      </c>
      <c r="H27" s="163" t="e">
        <f t="shared" si="3"/>
        <v>#DIV/0!</v>
      </c>
      <c r="I27" s="118"/>
      <c r="J27" s="118"/>
      <c r="K27" s="118"/>
      <c r="L27" s="118"/>
      <c r="M27" s="130"/>
      <c r="N27" s="130"/>
      <c r="O27" s="130"/>
    </row>
    <row r="28" spans="1:15" ht="25.5">
      <c r="A28" s="158" t="s">
        <v>513</v>
      </c>
      <c r="B28" s="139" t="s">
        <v>514</v>
      </c>
      <c r="C28" s="161">
        <f>+C29</f>
        <v>0</v>
      </c>
      <c r="D28" s="162"/>
      <c r="E28" s="162"/>
      <c r="F28" s="161">
        <f t="shared" ref="F28" si="9">+F29</f>
        <v>0</v>
      </c>
      <c r="G28" s="137" t="e">
        <f t="shared" si="2"/>
        <v>#DIV/0!</v>
      </c>
      <c r="H28" s="137" t="e">
        <f t="shared" si="3"/>
        <v>#DIV/0!</v>
      </c>
      <c r="I28" s="118"/>
      <c r="J28" s="118"/>
      <c r="K28" s="118"/>
      <c r="L28" s="118"/>
      <c r="M28" s="130"/>
      <c r="N28" s="130"/>
      <c r="O28" s="130"/>
    </row>
    <row r="29" spans="1:15" ht="25.5">
      <c r="A29" s="105" t="s">
        <v>515</v>
      </c>
      <c r="B29" s="102" t="s">
        <v>514</v>
      </c>
      <c r="C29" s="106"/>
      <c r="D29" s="162"/>
      <c r="E29" s="162"/>
      <c r="F29" s="135"/>
      <c r="G29" s="135" t="e">
        <f t="shared" si="2"/>
        <v>#DIV/0!</v>
      </c>
      <c r="H29" s="135" t="e">
        <f t="shared" si="3"/>
        <v>#DIV/0!</v>
      </c>
      <c r="I29" s="100"/>
      <c r="J29" s="100"/>
      <c r="K29" s="100"/>
      <c r="L29" s="100"/>
      <c r="M29" s="101"/>
      <c r="N29" s="101"/>
      <c r="O29" s="101"/>
    </row>
    <row r="30" spans="1:15" ht="25.5">
      <c r="A30" s="158" t="s">
        <v>516</v>
      </c>
      <c r="B30" s="139" t="s">
        <v>517</v>
      </c>
      <c r="C30" s="161">
        <f>+C31</f>
        <v>0</v>
      </c>
      <c r="D30" s="162"/>
      <c r="E30" s="162"/>
      <c r="F30" s="161">
        <f t="shared" ref="F30" si="10">+F31</f>
        <v>0</v>
      </c>
      <c r="G30" s="137" t="e">
        <f t="shared" si="2"/>
        <v>#DIV/0!</v>
      </c>
      <c r="H30" s="137" t="e">
        <f t="shared" si="3"/>
        <v>#DIV/0!</v>
      </c>
      <c r="I30" s="118"/>
      <c r="J30" s="118"/>
      <c r="K30" s="118"/>
      <c r="L30" s="118"/>
      <c r="M30" s="130"/>
      <c r="N30" s="130"/>
      <c r="O30" s="130"/>
    </row>
    <row r="31" spans="1:15" ht="25.5">
      <c r="A31" s="105" t="s">
        <v>518</v>
      </c>
      <c r="B31" s="102" t="s">
        <v>519</v>
      </c>
      <c r="C31" s="99"/>
      <c r="D31" s="162"/>
      <c r="E31" s="162"/>
      <c r="F31" s="135"/>
      <c r="G31" s="135" t="e">
        <f t="shared" si="2"/>
        <v>#DIV/0!</v>
      </c>
      <c r="H31" s="135" t="e">
        <f t="shared" si="3"/>
        <v>#DIV/0!</v>
      </c>
      <c r="I31" s="100"/>
      <c r="J31" s="100"/>
      <c r="K31" s="100"/>
      <c r="L31" s="100"/>
      <c r="M31" s="101"/>
      <c r="N31" s="101"/>
      <c r="O31" s="101"/>
    </row>
    <row r="32" spans="1:15">
      <c r="A32" s="159" t="s">
        <v>520</v>
      </c>
      <c r="B32" s="160" t="s">
        <v>521</v>
      </c>
      <c r="C32" s="163">
        <f>+C33+C35</f>
        <v>0</v>
      </c>
      <c r="D32" s="170"/>
      <c r="E32" s="170"/>
      <c r="F32" s="163">
        <f>+F33+F35</f>
        <v>0</v>
      </c>
      <c r="G32" s="163" t="e">
        <f>+F32/C32*100</f>
        <v>#DIV/0!</v>
      </c>
      <c r="H32" s="163" t="e">
        <f t="shared" si="3"/>
        <v>#DIV/0!</v>
      </c>
      <c r="I32" s="100"/>
      <c r="J32" s="100"/>
      <c r="K32" s="100"/>
      <c r="L32" s="100"/>
      <c r="M32" s="101"/>
      <c r="N32" s="101"/>
      <c r="O32" s="101"/>
    </row>
    <row r="33" spans="1:15" ht="25.5">
      <c r="A33" s="158" t="s">
        <v>522</v>
      </c>
      <c r="B33" s="139" t="s">
        <v>523</v>
      </c>
      <c r="C33" s="161">
        <f>+C34</f>
        <v>0</v>
      </c>
      <c r="D33" s="162"/>
      <c r="E33" s="162"/>
      <c r="F33" s="161">
        <f t="shared" ref="F33" si="11">+F34</f>
        <v>0</v>
      </c>
      <c r="G33" s="137" t="e">
        <f t="shared" si="2"/>
        <v>#DIV/0!</v>
      </c>
      <c r="H33" s="137" t="e">
        <f t="shared" si="3"/>
        <v>#DIV/0!</v>
      </c>
      <c r="I33" s="100"/>
      <c r="J33" s="100"/>
      <c r="K33" s="100"/>
      <c r="L33" s="100"/>
      <c r="M33" s="101"/>
      <c r="N33" s="101"/>
      <c r="O33" s="101"/>
    </row>
    <row r="34" spans="1:15" ht="25.5">
      <c r="A34" s="105" t="s">
        <v>524</v>
      </c>
      <c r="B34" s="102" t="s">
        <v>525</v>
      </c>
      <c r="C34" s="99"/>
      <c r="D34" s="162"/>
      <c r="E34" s="162"/>
      <c r="F34" s="135"/>
      <c r="G34" s="135" t="e">
        <f t="shared" si="2"/>
        <v>#DIV/0!</v>
      </c>
      <c r="H34" s="135" t="e">
        <f t="shared" si="3"/>
        <v>#DIV/0!</v>
      </c>
      <c r="I34" s="101"/>
      <c r="J34" s="101"/>
      <c r="K34" s="101"/>
      <c r="L34" s="101"/>
      <c r="M34" s="101"/>
      <c r="N34" s="101"/>
      <c r="O34" s="101"/>
    </row>
    <row r="35" spans="1:15" ht="25.5">
      <c r="A35" s="158" t="s">
        <v>526</v>
      </c>
      <c r="B35" s="139" t="s">
        <v>527</v>
      </c>
      <c r="C35" s="161">
        <f>+C36</f>
        <v>0</v>
      </c>
      <c r="D35" s="162"/>
      <c r="E35" s="162"/>
      <c r="F35" s="161">
        <f t="shared" ref="F35" si="12">+F36</f>
        <v>0</v>
      </c>
      <c r="G35" s="161" t="e">
        <f t="shared" si="2"/>
        <v>#DIV/0!</v>
      </c>
      <c r="H35" s="161" t="e">
        <f t="shared" si="3"/>
        <v>#DIV/0!</v>
      </c>
      <c r="I35" s="101"/>
      <c r="J35" s="101"/>
      <c r="K35" s="101"/>
      <c r="L35" s="101"/>
      <c r="M35" s="101"/>
      <c r="N35" s="101"/>
      <c r="O35" s="101"/>
    </row>
    <row r="36" spans="1:15" ht="25.5">
      <c r="A36" s="105" t="s">
        <v>528</v>
      </c>
      <c r="B36" s="102" t="s">
        <v>529</v>
      </c>
      <c r="C36" s="99"/>
      <c r="D36" s="162"/>
      <c r="E36" s="162"/>
      <c r="F36" s="135"/>
      <c r="G36" s="135" t="e">
        <f t="shared" si="2"/>
        <v>#DIV/0!</v>
      </c>
      <c r="H36" s="135" t="e">
        <f t="shared" si="3"/>
        <v>#DIV/0!</v>
      </c>
      <c r="I36" s="101"/>
      <c r="J36" s="101"/>
      <c r="K36" s="101"/>
      <c r="L36" s="101"/>
      <c r="M36" s="101"/>
      <c r="N36" s="101"/>
      <c r="O36" s="101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7"/>
  <sheetViews>
    <sheetView topLeftCell="A4" zoomScale="90" zoomScaleNormal="90" workbookViewId="0">
      <selection activeCell="I32" sqref="I32"/>
    </sheetView>
  </sheetViews>
  <sheetFormatPr defaultRowHeight="12.75"/>
  <cols>
    <col min="1" max="1" width="15.85546875" style="32" customWidth="1"/>
    <col min="2" max="2" width="29.4257812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12" style="36" customWidth="1"/>
    <col min="9" max="9" width="15.42578125" style="32" bestFit="1" customWidth="1"/>
    <col min="10" max="10" width="13.42578125" style="32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07"/>
      <c r="M1" s="107"/>
      <c r="N1" s="107"/>
      <c r="O1" s="107"/>
    </row>
    <row r="2" spans="1:15" ht="15.75" hidden="1" customHeight="1">
      <c r="A2" s="320"/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107"/>
      <c r="M2" s="107"/>
      <c r="N2" s="107"/>
      <c r="O2" s="107"/>
    </row>
    <row r="3" spans="1:15" ht="18" hidden="1" customHeight="1">
      <c r="A3" s="114"/>
      <c r="B3" s="114"/>
      <c r="C3" s="114"/>
      <c r="D3" s="114"/>
      <c r="E3" s="114"/>
      <c r="F3" s="114"/>
      <c r="G3" s="114"/>
      <c r="H3" s="114"/>
      <c r="I3" s="115"/>
      <c r="J3" s="115"/>
      <c r="K3" s="115"/>
      <c r="L3" s="107"/>
      <c r="M3" s="107"/>
      <c r="N3" s="107"/>
      <c r="O3" s="107"/>
    </row>
    <row r="4" spans="1:15" ht="18">
      <c r="A4" s="114"/>
      <c r="B4" s="114"/>
      <c r="C4" s="114"/>
      <c r="D4" s="114"/>
      <c r="E4" s="114"/>
      <c r="F4" s="114"/>
      <c r="G4" s="114"/>
      <c r="H4" s="114"/>
      <c r="I4" s="115"/>
      <c r="J4" s="115"/>
      <c r="K4" s="115"/>
      <c r="L4" s="107"/>
      <c r="M4" s="107"/>
      <c r="N4" s="107"/>
      <c r="O4" s="107"/>
    </row>
    <row r="5" spans="1:15" ht="15.75" customHeight="1">
      <c r="A5" s="320" t="s">
        <v>259</v>
      </c>
      <c r="B5" s="320"/>
      <c r="C5" s="320"/>
      <c r="D5" s="320"/>
      <c r="E5" s="320"/>
      <c r="F5" s="320"/>
      <c r="G5" s="320"/>
      <c r="H5" s="320"/>
      <c r="I5" s="38"/>
      <c r="J5" s="38"/>
      <c r="K5" s="38"/>
      <c r="L5" s="107"/>
      <c r="M5" s="107"/>
      <c r="N5" s="107"/>
      <c r="O5" s="107"/>
    </row>
    <row r="6" spans="1:15" ht="18">
      <c r="A6" s="114"/>
      <c r="B6" s="114"/>
      <c r="C6" s="114"/>
      <c r="D6" s="114"/>
      <c r="E6" s="114"/>
      <c r="F6" s="114"/>
      <c r="G6" s="114"/>
      <c r="H6" s="114"/>
      <c r="I6" s="115"/>
      <c r="J6" s="115"/>
      <c r="K6" s="115"/>
      <c r="L6" s="107"/>
      <c r="M6" s="107"/>
      <c r="N6" s="107"/>
      <c r="O6" s="107"/>
    </row>
    <row r="7" spans="1:15" s="33" customFormat="1" ht="57">
      <c r="A7" s="319" t="s">
        <v>3</v>
      </c>
      <c r="B7" s="319"/>
      <c r="C7" s="126" t="s">
        <v>569</v>
      </c>
      <c r="D7" s="126" t="s">
        <v>575</v>
      </c>
      <c r="E7" s="126" t="s">
        <v>576</v>
      </c>
      <c r="F7" s="126" t="s">
        <v>586</v>
      </c>
      <c r="G7" s="121" t="s">
        <v>260</v>
      </c>
      <c r="H7" s="121" t="s">
        <v>261</v>
      </c>
      <c r="I7" s="108"/>
      <c r="J7" s="108"/>
      <c r="K7" s="108"/>
      <c r="L7" s="108"/>
      <c r="M7" s="108"/>
      <c r="N7" s="108"/>
      <c r="O7" s="108"/>
    </row>
    <row r="8" spans="1:15" s="34" customFormat="1">
      <c r="A8" s="318">
        <v>1</v>
      </c>
      <c r="B8" s="318"/>
      <c r="C8" s="122">
        <v>2</v>
      </c>
      <c r="D8" s="122">
        <v>3</v>
      </c>
      <c r="E8" s="122">
        <v>4.3333333333333304</v>
      </c>
      <c r="F8" s="122">
        <v>5.0833333333333304</v>
      </c>
      <c r="G8" s="122">
        <v>6</v>
      </c>
      <c r="H8" s="122">
        <v>7</v>
      </c>
      <c r="I8" s="110"/>
      <c r="J8" s="110"/>
      <c r="K8" s="110"/>
      <c r="L8" s="110"/>
      <c r="M8" s="109"/>
      <c r="N8" s="109"/>
      <c r="O8" s="109"/>
    </row>
    <row r="9" spans="1:15" ht="12.75" customHeight="1">
      <c r="A9" s="123" t="s">
        <v>256</v>
      </c>
      <c r="B9" s="123" t="s">
        <v>26</v>
      </c>
      <c r="C9" s="124" t="s">
        <v>28</v>
      </c>
      <c r="D9" s="124" t="s">
        <v>28</v>
      </c>
      <c r="E9" s="124" t="s">
        <v>28</v>
      </c>
      <c r="F9" s="124" t="s">
        <v>28</v>
      </c>
      <c r="G9" s="124" t="s">
        <v>26</v>
      </c>
      <c r="H9" s="124" t="s">
        <v>26</v>
      </c>
      <c r="I9" s="118"/>
      <c r="J9" s="118"/>
      <c r="K9" s="118"/>
      <c r="L9" s="118"/>
      <c r="M9" s="119"/>
      <c r="N9" s="119"/>
      <c r="O9" s="119"/>
    </row>
    <row r="10" spans="1:15">
      <c r="A10" s="159" t="s">
        <v>257</v>
      </c>
      <c r="B10" s="160" t="s">
        <v>26</v>
      </c>
      <c r="C10" s="163">
        <f t="shared" ref="C10" si="0">+C15+C11+C17+C20+C22+0+C13</f>
        <v>2457006.2400000002</v>
      </c>
      <c r="D10" s="163">
        <v>5577105</v>
      </c>
      <c r="E10" s="163">
        <v>5577105</v>
      </c>
      <c r="F10" s="163">
        <f>+F11+F13+F15+F17+F20+F22</f>
        <v>2298116.7199999997</v>
      </c>
      <c r="G10" s="163">
        <f t="shared" ref="G10" si="1">+F10/C10*100</f>
        <v>93.533206492792615</v>
      </c>
      <c r="H10" s="163">
        <f t="shared" ref="H10" si="2">+F10/E10*100</f>
        <v>41.206265974909918</v>
      </c>
      <c r="I10" s="267"/>
      <c r="J10" s="267"/>
      <c r="K10" s="118"/>
      <c r="L10" s="118"/>
      <c r="M10" s="130"/>
      <c r="N10" s="130"/>
      <c r="O10" s="130"/>
    </row>
    <row r="11" spans="1:15">
      <c r="A11" s="210">
        <v>1</v>
      </c>
      <c r="B11" s="211" t="s">
        <v>55</v>
      </c>
      <c r="C11" s="212">
        <v>1983885.36</v>
      </c>
      <c r="D11" s="213">
        <v>4172905</v>
      </c>
      <c r="E11" s="213">
        <v>4172905</v>
      </c>
      <c r="F11" s="212">
        <f>+F12</f>
        <v>2101964.5499999998</v>
      </c>
      <c r="G11" s="212">
        <v>98.524400600318444</v>
      </c>
      <c r="H11" s="212">
        <v>51.311489342551667</v>
      </c>
      <c r="I11" s="118"/>
      <c r="J11" s="118"/>
      <c r="K11" s="118"/>
      <c r="L11" s="118"/>
      <c r="M11" s="130"/>
      <c r="N11" s="130"/>
      <c r="O11" s="130"/>
    </row>
    <row r="12" spans="1:15">
      <c r="A12" s="208">
        <v>11</v>
      </c>
      <c r="B12" s="131" t="s">
        <v>55</v>
      </c>
      <c r="C12" s="209">
        <v>1983885.36</v>
      </c>
      <c r="D12" s="170">
        <v>4172905</v>
      </c>
      <c r="E12" s="170">
        <v>4172905</v>
      </c>
      <c r="F12" s="209">
        <f>+'A.2 PRIHODI I RASHODI IF'!F12</f>
        <v>2101964.5499999998</v>
      </c>
      <c r="G12" s="209">
        <v>98.524400600318444</v>
      </c>
      <c r="H12" s="209">
        <v>51.311489342551667</v>
      </c>
      <c r="I12" s="118"/>
      <c r="J12" s="118"/>
      <c r="K12" s="118"/>
      <c r="L12" s="118"/>
      <c r="M12" s="130"/>
      <c r="N12" s="130"/>
      <c r="O12" s="130"/>
    </row>
    <row r="13" spans="1:15">
      <c r="A13" s="210">
        <v>3</v>
      </c>
      <c r="B13" s="211" t="s">
        <v>485</v>
      </c>
      <c r="C13" s="212">
        <v>88251.839999999997</v>
      </c>
      <c r="D13" s="212">
        <v>158000</v>
      </c>
      <c r="E13" s="212">
        <v>158000</v>
      </c>
      <c r="F13" s="212">
        <f>+F14</f>
        <v>59741.2</v>
      </c>
      <c r="G13" s="212">
        <v>52.510540564662477</v>
      </c>
      <c r="H13" s="212">
        <v>44.015880299251869</v>
      </c>
      <c r="I13" s="118"/>
      <c r="J13" s="118"/>
      <c r="K13" s="118"/>
      <c r="L13" s="118"/>
      <c r="M13" s="130"/>
      <c r="N13" s="130"/>
      <c r="O13" s="130"/>
    </row>
    <row r="14" spans="1:15">
      <c r="A14" s="208">
        <v>31</v>
      </c>
      <c r="B14" s="131" t="s">
        <v>485</v>
      </c>
      <c r="C14" s="209">
        <v>88251.839999999997</v>
      </c>
      <c r="D14" s="170">
        <v>158000</v>
      </c>
      <c r="E14" s="170">
        <v>158000</v>
      </c>
      <c r="F14" s="209">
        <f>+'A.2 PRIHODI I RASHODI IF'!F14</f>
        <v>59741.2</v>
      </c>
      <c r="G14" s="209">
        <v>52.510540564662477</v>
      </c>
      <c r="H14" s="209">
        <v>44.015880299251869</v>
      </c>
      <c r="I14" s="118"/>
      <c r="J14" s="118"/>
      <c r="K14" s="118"/>
      <c r="L14" s="118"/>
      <c r="M14" s="130"/>
      <c r="N14" s="130"/>
      <c r="O14" s="130"/>
    </row>
    <row r="15" spans="1:15">
      <c r="A15" s="158" t="s">
        <v>57</v>
      </c>
      <c r="B15" s="139" t="s">
        <v>58</v>
      </c>
      <c r="C15" s="217">
        <v>164072.19</v>
      </c>
      <c r="D15" s="218">
        <v>1035000</v>
      </c>
      <c r="E15" s="218">
        <v>1035000</v>
      </c>
      <c r="F15" s="217">
        <f>+F16</f>
        <v>74392.259999999995</v>
      </c>
      <c r="G15" s="217">
        <v>98.305686039544639</v>
      </c>
      <c r="H15" s="217">
        <v>11.988323103901797</v>
      </c>
      <c r="I15" s="118"/>
      <c r="J15" s="118"/>
      <c r="K15" s="118"/>
      <c r="L15" s="118"/>
      <c r="M15" s="130"/>
      <c r="N15" s="130"/>
      <c r="O15" s="130"/>
    </row>
    <row r="16" spans="1:15">
      <c r="A16" s="133" t="s">
        <v>60</v>
      </c>
      <c r="B16" s="120" t="s">
        <v>61</v>
      </c>
      <c r="C16" s="135">
        <v>164072.19</v>
      </c>
      <c r="D16" s="117">
        <v>1035000</v>
      </c>
      <c r="E16" s="125">
        <v>1035000</v>
      </c>
      <c r="F16" s="116">
        <f>+'A.2 PRIHODI I RASHODI IF'!F16</f>
        <v>74392.259999999995</v>
      </c>
      <c r="G16" s="135">
        <v>98.305686039544639</v>
      </c>
      <c r="H16" s="135">
        <v>11.988323103901797</v>
      </c>
      <c r="I16" s="118"/>
      <c r="J16" s="118"/>
      <c r="K16" s="118"/>
      <c r="L16" s="118"/>
      <c r="M16" s="119"/>
      <c r="N16" s="119"/>
      <c r="O16" s="119"/>
    </row>
    <row r="17" spans="1:15">
      <c r="A17" s="214">
        <v>5</v>
      </c>
      <c r="B17" s="215" t="s">
        <v>63</v>
      </c>
      <c r="C17" s="216">
        <v>211572.36</v>
      </c>
      <c r="D17" s="216">
        <v>154700</v>
      </c>
      <c r="E17" s="216">
        <v>154700</v>
      </c>
      <c r="F17" s="216">
        <f>+F18+F19</f>
        <v>61565.95</v>
      </c>
      <c r="G17" s="212">
        <v>1117.2635557221388</v>
      </c>
      <c r="H17" s="212">
        <v>298.08591666666666</v>
      </c>
      <c r="I17" s="118"/>
      <c r="J17" s="118"/>
      <c r="K17" s="118"/>
      <c r="L17" s="118"/>
      <c r="M17" s="130"/>
      <c r="N17" s="130"/>
      <c r="O17" s="130"/>
    </row>
    <row r="18" spans="1:15">
      <c r="A18" s="133">
        <v>51</v>
      </c>
      <c r="B18" s="120" t="s">
        <v>65</v>
      </c>
      <c r="C18" s="135">
        <v>178851.55</v>
      </c>
      <c r="D18" s="125">
        <v>150000</v>
      </c>
      <c r="E18" s="125">
        <v>150000</v>
      </c>
      <c r="F18" s="135">
        <f>+'A.2 PRIHODI I RASHODI IF'!F18</f>
        <v>47375.95</v>
      </c>
      <c r="G18" s="135">
        <v>1117.2635557221388</v>
      </c>
      <c r="H18" s="135">
        <v>298.08591666666666</v>
      </c>
      <c r="I18" s="118"/>
      <c r="J18" s="118"/>
      <c r="K18" s="118"/>
      <c r="L18" s="118"/>
      <c r="M18" s="130"/>
      <c r="N18" s="130"/>
      <c r="O18" s="130"/>
    </row>
    <row r="19" spans="1:15">
      <c r="A19" s="133">
        <v>52</v>
      </c>
      <c r="B19" s="120" t="s">
        <v>76</v>
      </c>
      <c r="C19" s="135">
        <v>32720.81</v>
      </c>
      <c r="D19" s="125">
        <v>4700</v>
      </c>
      <c r="E19" s="125">
        <v>4700</v>
      </c>
      <c r="F19" s="135">
        <f>+'A.2 PRIHODI I RASHODI IF'!F19</f>
        <v>14190</v>
      </c>
      <c r="G19" s="135">
        <v>58.451937333642981</v>
      </c>
      <c r="H19" s="135">
        <v>59.818665447897622</v>
      </c>
      <c r="I19" s="118"/>
      <c r="J19" s="118"/>
      <c r="K19" s="118"/>
      <c r="L19" s="118"/>
      <c r="M19" s="130"/>
      <c r="N19" s="130"/>
      <c r="O19" s="130"/>
    </row>
    <row r="20" spans="1:15">
      <c r="A20" s="214">
        <v>6</v>
      </c>
      <c r="B20" s="215" t="s">
        <v>486</v>
      </c>
      <c r="C20" s="216">
        <v>7484.49</v>
      </c>
      <c r="D20" s="216">
        <v>55500</v>
      </c>
      <c r="E20" s="216">
        <v>55500</v>
      </c>
      <c r="F20" s="216">
        <f>+F21</f>
        <v>452.76</v>
      </c>
      <c r="G20" s="212">
        <v>48.023676612127041</v>
      </c>
      <c r="H20" s="212">
        <v>57.572999999999993</v>
      </c>
      <c r="I20" s="118"/>
      <c r="J20" s="118"/>
      <c r="K20" s="118"/>
      <c r="L20" s="118"/>
      <c r="M20" s="130"/>
      <c r="N20" s="130"/>
      <c r="O20" s="130"/>
    </row>
    <row r="21" spans="1:15">
      <c r="A21" s="133">
        <v>61</v>
      </c>
      <c r="B21" s="120" t="s">
        <v>486</v>
      </c>
      <c r="C21" s="135">
        <v>7484.49</v>
      </c>
      <c r="D21" s="125">
        <v>55500</v>
      </c>
      <c r="E21" s="125">
        <v>55500</v>
      </c>
      <c r="F21" s="135">
        <f>+'A.2 PRIHODI I RASHODI IF'!F24</f>
        <v>452.76</v>
      </c>
      <c r="G21" s="135">
        <v>48.023676612127041</v>
      </c>
      <c r="H21" s="135">
        <v>57.572999999999993</v>
      </c>
      <c r="I21" s="118"/>
      <c r="J21" s="118"/>
      <c r="K21" s="118"/>
      <c r="L21" s="118"/>
      <c r="M21" s="130"/>
      <c r="N21" s="130"/>
      <c r="O21" s="130"/>
    </row>
    <row r="22" spans="1:15" ht="25.5">
      <c r="A22" s="214">
        <v>7</v>
      </c>
      <c r="B22" s="215" t="s">
        <v>487</v>
      </c>
      <c r="C22" s="216">
        <v>1740</v>
      </c>
      <c r="D22" s="216">
        <v>1000</v>
      </c>
      <c r="E22" s="216">
        <v>1000</v>
      </c>
      <c r="F22" s="216">
        <f>+F23</f>
        <v>0</v>
      </c>
      <c r="G22" s="212">
        <v>0</v>
      </c>
      <c r="H22" s="212">
        <v>348</v>
      </c>
      <c r="I22" s="118"/>
      <c r="J22" s="118"/>
      <c r="K22" s="118"/>
      <c r="L22" s="118"/>
      <c r="M22" s="130"/>
      <c r="N22" s="130"/>
      <c r="O22" s="130"/>
    </row>
    <row r="23" spans="1:15" ht="25.5">
      <c r="A23" s="133">
        <v>71</v>
      </c>
      <c r="B23" s="120" t="s">
        <v>487</v>
      </c>
      <c r="C23" s="135">
        <v>1740</v>
      </c>
      <c r="D23" s="125">
        <v>1000</v>
      </c>
      <c r="E23" s="125">
        <v>1000</v>
      </c>
      <c r="F23" s="135">
        <f>+'A.2 PRIHODI I RASHODI IF'!F26</f>
        <v>0</v>
      </c>
      <c r="G23" s="135">
        <v>0</v>
      </c>
      <c r="H23" s="135">
        <v>348</v>
      </c>
      <c r="I23" s="118"/>
      <c r="J23" s="118"/>
      <c r="K23" s="118"/>
      <c r="L23" s="118"/>
      <c r="M23" s="130"/>
      <c r="N23" s="130"/>
      <c r="O23" s="130"/>
    </row>
    <row r="24" spans="1:15">
      <c r="A24" s="159" t="s">
        <v>508</v>
      </c>
      <c r="B24" s="160" t="s">
        <v>26</v>
      </c>
      <c r="C24" s="163">
        <v>2567894.59</v>
      </c>
      <c r="D24" s="163">
        <v>5528107</v>
      </c>
      <c r="E24" s="163">
        <v>5528107</v>
      </c>
      <c r="F24" s="163">
        <f>+F25+F27+F29+F31+F34+F36</f>
        <v>2962878.27</v>
      </c>
      <c r="G24" s="163">
        <v>97.950081170688833</v>
      </c>
      <c r="H24" s="163">
        <v>46.451607937400631</v>
      </c>
      <c r="I24" s="267"/>
      <c r="J24" s="267"/>
      <c r="K24" s="118"/>
      <c r="L24" s="118"/>
      <c r="M24" s="130"/>
      <c r="N24" s="130"/>
      <c r="O24" s="130"/>
    </row>
    <row r="25" spans="1:15">
      <c r="A25" s="138">
        <v>1</v>
      </c>
      <c r="B25" s="211" t="s">
        <v>55</v>
      </c>
      <c r="C25" s="217">
        <v>1965129.72</v>
      </c>
      <c r="D25" s="218">
        <v>3866357</v>
      </c>
      <c r="E25" s="218">
        <v>3866357</v>
      </c>
      <c r="F25" s="217">
        <f>+F26</f>
        <v>2083310.27</v>
      </c>
      <c r="G25" s="217">
        <v>121.23321015453901</v>
      </c>
      <c r="H25" s="217">
        <v>50.826390837680016</v>
      </c>
      <c r="I25" s="118"/>
      <c r="J25" s="118"/>
      <c r="K25" s="118"/>
      <c r="L25" s="118"/>
      <c r="M25" s="130"/>
      <c r="N25" s="130"/>
      <c r="O25" s="130"/>
    </row>
    <row r="26" spans="1:15">
      <c r="A26" s="208">
        <v>11</v>
      </c>
      <c r="B26" s="131" t="s">
        <v>55</v>
      </c>
      <c r="C26" s="209">
        <v>1965129.72</v>
      </c>
      <c r="D26" s="170">
        <v>3866357</v>
      </c>
      <c r="E26" s="170">
        <v>3866357</v>
      </c>
      <c r="F26" s="209">
        <f>+'A.2 PRIHODI I RASHODI IF'!F29</f>
        <v>2083310.27</v>
      </c>
      <c r="G26" s="209">
        <v>121.23321015453901</v>
      </c>
      <c r="H26" s="209">
        <v>50.826390837680016</v>
      </c>
      <c r="I26" s="118"/>
      <c r="J26" s="118"/>
      <c r="K26" s="118"/>
      <c r="L26" s="118"/>
      <c r="M26" s="130"/>
      <c r="N26" s="130"/>
      <c r="O26" s="130"/>
    </row>
    <row r="27" spans="1:15" ht="15.75" customHeight="1">
      <c r="A27" s="158" t="s">
        <v>81</v>
      </c>
      <c r="B27" s="139" t="s">
        <v>485</v>
      </c>
      <c r="C27" s="161">
        <v>110277.72</v>
      </c>
      <c r="D27" s="162">
        <v>194000</v>
      </c>
      <c r="E27" s="162">
        <v>194000</v>
      </c>
      <c r="F27" s="161">
        <f>+F28</f>
        <v>109163.02</v>
      </c>
      <c r="G27" s="161">
        <v>69.824308580690911</v>
      </c>
      <c r="H27" s="161">
        <v>56.844185567010307</v>
      </c>
      <c r="I27" s="118"/>
      <c r="J27" s="118"/>
      <c r="K27" s="118"/>
      <c r="L27" s="118"/>
      <c r="M27" s="130"/>
      <c r="N27" s="130"/>
      <c r="O27" s="130"/>
    </row>
    <row r="28" spans="1:15">
      <c r="A28" s="133" t="s">
        <v>83</v>
      </c>
      <c r="B28" s="120" t="s">
        <v>485</v>
      </c>
      <c r="C28" s="135">
        <v>110277.72</v>
      </c>
      <c r="D28" s="117">
        <v>194000</v>
      </c>
      <c r="E28" s="117">
        <v>194000</v>
      </c>
      <c r="F28" s="116">
        <f>+'A.2 PRIHODI I RASHODI IF'!F32</f>
        <v>109163.02</v>
      </c>
      <c r="G28" s="135">
        <v>69.824308580690911</v>
      </c>
      <c r="H28" s="135">
        <v>56.844185567010307</v>
      </c>
      <c r="I28" s="119"/>
      <c r="J28" s="119"/>
      <c r="K28" s="119"/>
      <c r="L28" s="119"/>
      <c r="M28" s="119"/>
      <c r="N28" s="119"/>
      <c r="O28" s="119"/>
    </row>
    <row r="29" spans="1:15">
      <c r="A29" s="158" t="s">
        <v>57</v>
      </c>
      <c r="B29" s="139" t="s">
        <v>58</v>
      </c>
      <c r="C29" s="161">
        <v>451059.21</v>
      </c>
      <c r="D29" s="162">
        <v>1335850</v>
      </c>
      <c r="E29" s="162">
        <v>1335850</v>
      </c>
      <c r="F29" s="161">
        <f>+F30</f>
        <v>622256.76</v>
      </c>
      <c r="G29" s="161">
        <v>59.83796917223512</v>
      </c>
      <c r="H29" s="161">
        <v>33.765707976194939</v>
      </c>
      <c r="I29" s="118"/>
      <c r="J29" s="118"/>
      <c r="K29" s="118"/>
      <c r="L29" s="118"/>
      <c r="M29" s="130"/>
      <c r="N29" s="130"/>
      <c r="O29" s="130"/>
    </row>
    <row r="30" spans="1:15">
      <c r="A30" s="133" t="s">
        <v>60</v>
      </c>
      <c r="B30" s="120" t="s">
        <v>61</v>
      </c>
      <c r="C30" s="135">
        <v>451059.21</v>
      </c>
      <c r="D30" s="117">
        <v>1335850</v>
      </c>
      <c r="E30" s="117">
        <v>1335850</v>
      </c>
      <c r="F30" s="116">
        <f>+'A.2 PRIHODI I RASHODI IF'!F34</f>
        <v>622256.76</v>
      </c>
      <c r="G30" s="135">
        <v>59.83796917223512</v>
      </c>
      <c r="H30" s="135">
        <v>33.765707976194939</v>
      </c>
      <c r="I30" s="119"/>
      <c r="J30" s="119"/>
      <c r="K30" s="119"/>
      <c r="L30" s="119"/>
      <c r="M30" s="119"/>
      <c r="N30" s="119"/>
      <c r="O30" s="119"/>
    </row>
    <row r="31" spans="1:15">
      <c r="A31" s="158" t="s">
        <v>62</v>
      </c>
      <c r="B31" s="139" t="s">
        <v>63</v>
      </c>
      <c r="C31" s="161">
        <v>38814.19</v>
      </c>
      <c r="D31" s="161">
        <v>118400</v>
      </c>
      <c r="E31" s="161">
        <v>118400</v>
      </c>
      <c r="F31" s="161">
        <f>+F32+F33</f>
        <v>135127.63999999998</v>
      </c>
      <c r="G31" s="161">
        <v>50.025377308639122</v>
      </c>
      <c r="H31" s="161">
        <v>32.782255067567569</v>
      </c>
      <c r="I31" s="118"/>
      <c r="J31" s="118"/>
      <c r="K31" s="118"/>
      <c r="L31" s="118"/>
      <c r="M31" s="130"/>
      <c r="N31" s="130"/>
      <c r="O31" s="130"/>
    </row>
    <row r="32" spans="1:15">
      <c r="A32" s="132">
        <v>51</v>
      </c>
      <c r="B32" s="131" t="s">
        <v>65</v>
      </c>
      <c r="C32" s="221">
        <v>32220.04</v>
      </c>
      <c r="D32" s="222">
        <v>107400</v>
      </c>
      <c r="E32" s="222">
        <v>107400</v>
      </c>
      <c r="F32" s="221">
        <f>+'A.2 PRIHODI I RASHODI IF'!F36</f>
        <v>108020.7</v>
      </c>
      <c r="G32" s="135">
        <v>467.70271447234722</v>
      </c>
      <c r="H32" s="135">
        <v>30.000037243947858</v>
      </c>
      <c r="I32" s="118"/>
      <c r="J32" s="118"/>
      <c r="K32" s="118"/>
      <c r="L32" s="118"/>
      <c r="M32" s="130"/>
      <c r="N32" s="130"/>
      <c r="O32" s="130"/>
    </row>
    <row r="33" spans="1:15">
      <c r="A33" s="133" t="s">
        <v>75</v>
      </c>
      <c r="B33" s="120" t="s">
        <v>76</v>
      </c>
      <c r="C33" s="135">
        <v>6594.15</v>
      </c>
      <c r="D33" s="117">
        <v>11000</v>
      </c>
      <c r="E33" s="117">
        <v>11000</v>
      </c>
      <c r="F33" s="116">
        <f>+'A.2 PRIHODI I RASHODI IF'!F37</f>
        <v>27106.94</v>
      </c>
      <c r="G33" s="135">
        <v>9.3269448373408768</v>
      </c>
      <c r="H33" s="135">
        <v>59.946818181818173</v>
      </c>
      <c r="I33" s="119"/>
      <c r="J33" s="119"/>
      <c r="K33" s="119"/>
      <c r="L33" s="119"/>
      <c r="M33" s="119"/>
      <c r="N33" s="119"/>
      <c r="O33" s="119"/>
    </row>
    <row r="34" spans="1:15">
      <c r="A34" s="219">
        <v>6</v>
      </c>
      <c r="B34" s="141" t="s">
        <v>76</v>
      </c>
      <c r="C34" s="220">
        <v>2613.75</v>
      </c>
      <c r="D34" s="220">
        <v>13000</v>
      </c>
      <c r="E34" s="220">
        <v>13000</v>
      </c>
      <c r="F34" s="220">
        <f>+F35</f>
        <v>13020.58</v>
      </c>
      <c r="G34" s="220">
        <v>23.008362676056336</v>
      </c>
      <c r="H34" s="220">
        <v>20.10576923076923</v>
      </c>
    </row>
    <row r="35" spans="1:15">
      <c r="A35" s="133">
        <v>61</v>
      </c>
      <c r="B35" s="120" t="s">
        <v>76</v>
      </c>
      <c r="C35" s="36">
        <v>2613.75</v>
      </c>
      <c r="D35" s="37">
        <v>13000</v>
      </c>
      <c r="E35" s="37">
        <v>13000</v>
      </c>
      <c r="F35" s="36">
        <f>+'A.2 PRIHODI I RASHODI IF'!F42</f>
        <v>13020.58</v>
      </c>
      <c r="G35" s="36">
        <v>23.008362676056336</v>
      </c>
      <c r="H35" s="36">
        <v>20.10576923076923</v>
      </c>
    </row>
    <row r="36" spans="1:15" ht="25.5">
      <c r="A36" s="219">
        <v>7</v>
      </c>
      <c r="B36" s="141" t="s">
        <v>487</v>
      </c>
      <c r="C36" s="220">
        <v>0</v>
      </c>
      <c r="D36" s="220">
        <v>500</v>
      </c>
      <c r="E36" s="220">
        <v>500</v>
      </c>
      <c r="F36" s="220">
        <f>+F37</f>
        <v>0</v>
      </c>
      <c r="G36" s="220">
        <v>0</v>
      </c>
      <c r="H36" s="220">
        <v>0</v>
      </c>
    </row>
    <row r="37" spans="1:15" ht="25.5">
      <c r="A37" s="133">
        <v>71</v>
      </c>
      <c r="B37" s="120" t="s">
        <v>487</v>
      </c>
      <c r="C37" s="36">
        <v>0</v>
      </c>
      <c r="D37" s="37">
        <v>500</v>
      </c>
      <c r="E37" s="37">
        <v>500</v>
      </c>
      <c r="F37" s="36">
        <v>0</v>
      </c>
      <c r="G37" s="36">
        <v>0</v>
      </c>
      <c r="H37" s="36">
        <v>0</v>
      </c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118"/>
  <sheetViews>
    <sheetView zoomScale="80" zoomScaleNormal="80" workbookViewId="0">
      <pane xSplit="1" ySplit="5" topLeftCell="B96" activePane="bottomRight" state="frozen"/>
      <selection pane="topRight" activeCell="C1" sqref="C1"/>
      <selection pane="bottomLeft" activeCell="A6" sqref="A6"/>
      <selection pane="bottomRight" activeCell="C120" sqref="C120"/>
    </sheetView>
  </sheetViews>
  <sheetFormatPr defaultRowHeight="15"/>
  <cols>
    <col min="1" max="1" width="2.85546875" customWidth="1"/>
    <col min="2" max="2" width="16.7109375" style="176" customWidth="1"/>
    <col min="3" max="3" width="26.7109375" style="176" customWidth="1"/>
    <col min="4" max="4" width="15.28515625" style="176" customWidth="1"/>
    <col min="5" max="5" width="15.42578125" style="176" customWidth="1"/>
    <col min="6" max="6" width="13.85546875" style="176" customWidth="1"/>
    <col min="7" max="7" width="15.28515625" style="176" customWidth="1"/>
    <col min="8" max="8" width="9.140625" style="176"/>
  </cols>
  <sheetData>
    <row r="1" spans="2:8" ht="15.75">
      <c r="C1" s="320" t="s">
        <v>530</v>
      </c>
      <c r="D1" s="320"/>
      <c r="E1" s="320"/>
      <c r="F1" s="320"/>
      <c r="G1" s="320"/>
      <c r="H1" s="320"/>
    </row>
    <row r="2" spans="2:8" ht="15.75">
      <c r="C2" s="320" t="s">
        <v>531</v>
      </c>
      <c r="D2" s="320"/>
      <c r="E2" s="320"/>
      <c r="F2" s="320"/>
      <c r="G2" s="320"/>
      <c r="H2" s="320"/>
    </row>
    <row r="3" spans="2:8">
      <c r="C3" s="291">
        <f>+D3-D6</f>
        <v>0</v>
      </c>
      <c r="D3" s="292">
        <f>+'A. SAŽETAK'!F15</f>
        <v>2567894.59</v>
      </c>
      <c r="E3" s="291">
        <f>+D6-D7</f>
        <v>723639.50999999978</v>
      </c>
      <c r="F3" s="176">
        <v>733432.99</v>
      </c>
      <c r="G3" s="291">
        <f>+F3-E3</f>
        <v>9793.4800000002142</v>
      </c>
    </row>
    <row r="4" spans="2:8" ht="51">
      <c r="B4" s="195">
        <v>2194</v>
      </c>
      <c r="C4" s="179" t="s">
        <v>571</v>
      </c>
      <c r="D4" s="181" t="s">
        <v>569</v>
      </c>
      <c r="E4" s="179" t="s">
        <v>578</v>
      </c>
      <c r="F4" s="180" t="s">
        <v>579</v>
      </c>
      <c r="G4" s="181" t="s">
        <v>577</v>
      </c>
      <c r="H4" s="182" t="s">
        <v>261</v>
      </c>
    </row>
    <row r="5" spans="2:8">
      <c r="B5" s="196">
        <v>1</v>
      </c>
      <c r="C5" s="183">
        <v>2</v>
      </c>
      <c r="D5" s="224">
        <v>5</v>
      </c>
      <c r="E5" s="183">
        <v>3</v>
      </c>
      <c r="F5" s="184">
        <v>4</v>
      </c>
      <c r="G5" s="224">
        <v>5</v>
      </c>
      <c r="H5" s="178"/>
    </row>
    <row r="6" spans="2:8">
      <c r="B6" s="197">
        <v>3705</v>
      </c>
      <c r="C6" s="290"/>
      <c r="D6" s="185">
        <f t="shared" ref="D6:F6" si="0">SUM(D7:D16)</f>
        <v>2567894.59</v>
      </c>
      <c r="E6" s="185">
        <f t="shared" si="0"/>
        <v>5809298</v>
      </c>
      <c r="F6" s="185">
        <f t="shared" si="0"/>
        <v>5809298</v>
      </c>
      <c r="G6" s="185">
        <f>SUM(G7:G16)</f>
        <v>2962878.27</v>
      </c>
      <c r="H6" s="186">
        <v>46.451607937400631</v>
      </c>
    </row>
    <row r="7" spans="2:8">
      <c r="B7" s="198">
        <v>11</v>
      </c>
      <c r="C7" s="199" t="s">
        <v>55</v>
      </c>
      <c r="D7" s="289">
        <f>+D18+D23</f>
        <v>1844255.08</v>
      </c>
      <c r="E7" s="187">
        <f>+E18+E23</f>
        <v>4172905</v>
      </c>
      <c r="F7" s="187">
        <f>+F19+F24</f>
        <v>4172905</v>
      </c>
      <c r="G7" s="189">
        <f>+G19+G24</f>
        <v>2083310.27</v>
      </c>
      <c r="H7" s="189">
        <v>50.826390837680016</v>
      </c>
    </row>
    <row r="8" spans="2:8">
      <c r="B8" s="198">
        <v>31</v>
      </c>
      <c r="C8" s="199" t="s">
        <v>485</v>
      </c>
      <c r="D8" s="289">
        <f>+D34</f>
        <v>126393.20999999983</v>
      </c>
      <c r="E8" s="187">
        <f>+E34</f>
        <v>164184</v>
      </c>
      <c r="F8" s="188">
        <f>+E8</f>
        <v>164184</v>
      </c>
      <c r="G8" s="190">
        <f>+G34</f>
        <v>109163.01999999999</v>
      </c>
      <c r="H8" s="191">
        <v>56.8441855670103</v>
      </c>
    </row>
    <row r="9" spans="2:8">
      <c r="B9" s="198">
        <v>43</v>
      </c>
      <c r="C9" s="199" t="s">
        <v>61</v>
      </c>
      <c r="D9" s="289">
        <f>+D40+D82+D119</f>
        <v>531034.53</v>
      </c>
      <c r="E9" s="187">
        <f>+E40</f>
        <v>1172010</v>
      </c>
      <c r="F9" s="188">
        <v>1172010</v>
      </c>
      <c r="G9" s="190">
        <f>+G40</f>
        <v>622256.75999999989</v>
      </c>
      <c r="H9" s="191">
        <v>33.765707976194932</v>
      </c>
    </row>
    <row r="10" spans="2:8">
      <c r="B10" s="198">
        <v>51</v>
      </c>
      <c r="C10" s="199" t="s">
        <v>65</v>
      </c>
      <c r="D10" s="289">
        <f>+D48+D88</f>
        <v>53431.360000000001</v>
      </c>
      <c r="E10" s="187">
        <f>+E48+E88</f>
        <v>294625</v>
      </c>
      <c r="F10" s="187">
        <f>+F48+F88</f>
        <v>294625</v>
      </c>
      <c r="G10" s="190">
        <f>+G48+G88</f>
        <v>108020.7</v>
      </c>
      <c r="H10" s="191">
        <v>30.000037243947858</v>
      </c>
    </row>
    <row r="11" spans="2:8">
      <c r="B11" s="198">
        <v>52</v>
      </c>
      <c r="C11" s="199" t="s">
        <v>76</v>
      </c>
      <c r="D11" s="289">
        <f>+D59+D99</f>
        <v>8426.66</v>
      </c>
      <c r="E11" s="187">
        <f>+E59</f>
        <v>2574</v>
      </c>
      <c r="F11" s="188">
        <f>+E11</f>
        <v>2574</v>
      </c>
      <c r="G11" s="190">
        <f>+G59+G99</f>
        <v>27106.940000000002</v>
      </c>
      <c r="H11" s="191">
        <v>59.946818181818173</v>
      </c>
    </row>
    <row r="12" spans="2:8">
      <c r="B12" s="198">
        <v>61</v>
      </c>
      <c r="C12" s="199" t="s">
        <v>486</v>
      </c>
      <c r="D12" s="289">
        <f>+D69</f>
        <v>2613.75</v>
      </c>
      <c r="E12" s="187">
        <f>+E69</f>
        <v>2000</v>
      </c>
      <c r="F12" s="188">
        <v>2000</v>
      </c>
      <c r="G12" s="190">
        <f>+G69+G110</f>
        <v>13020.579999999998</v>
      </c>
      <c r="H12" s="191">
        <v>20.10576923076923</v>
      </c>
    </row>
    <row r="13" spans="2:8">
      <c r="B13" s="198">
        <v>581</v>
      </c>
      <c r="C13" s="199" t="s">
        <v>532</v>
      </c>
      <c r="D13" s="190"/>
      <c r="E13" s="188"/>
      <c r="F13" s="188"/>
      <c r="G13" s="190"/>
      <c r="H13" s="191">
        <v>0</v>
      </c>
    </row>
    <row r="14" spans="2:8">
      <c r="B14" s="198">
        <v>5761</v>
      </c>
      <c r="C14" s="199" t="s">
        <v>572</v>
      </c>
      <c r="D14" s="190"/>
      <c r="E14" s="188"/>
      <c r="F14" s="188"/>
      <c r="G14" s="190"/>
      <c r="H14" s="191">
        <v>0</v>
      </c>
    </row>
    <row r="15" spans="2:8">
      <c r="B15" s="198">
        <v>563</v>
      </c>
      <c r="C15" s="199" t="s">
        <v>573</v>
      </c>
      <c r="D15" s="190"/>
      <c r="E15" s="188"/>
      <c r="F15" s="188"/>
      <c r="G15" s="190"/>
      <c r="H15" s="191">
        <v>0</v>
      </c>
    </row>
    <row r="16" spans="2:8">
      <c r="B16" s="198">
        <v>71</v>
      </c>
      <c r="C16" s="200" t="s">
        <v>574</v>
      </c>
      <c r="D16" s="190">
        <f>+D75</f>
        <v>1740</v>
      </c>
      <c r="E16" s="187">
        <v>1000</v>
      </c>
      <c r="F16" s="188">
        <v>1000</v>
      </c>
      <c r="G16" s="190">
        <v>0</v>
      </c>
      <c r="H16" s="191">
        <v>0</v>
      </c>
    </row>
    <row r="17" spans="2:8">
      <c r="B17" s="201" t="s">
        <v>533</v>
      </c>
      <c r="C17" s="202" t="s">
        <v>534</v>
      </c>
      <c r="D17" s="189"/>
      <c r="E17" s="188"/>
      <c r="F17" s="188"/>
      <c r="G17" s="189"/>
      <c r="H17" s="189"/>
    </row>
    <row r="18" spans="2:8">
      <c r="B18" s="203" t="s">
        <v>535</v>
      </c>
      <c r="C18" s="204" t="s">
        <v>536</v>
      </c>
      <c r="D18" s="192">
        <f>+D19</f>
        <v>1844255.08</v>
      </c>
      <c r="E18" s="192">
        <f>+E19</f>
        <v>3949573</v>
      </c>
      <c r="F18" s="192">
        <f>+F19</f>
        <v>3949573</v>
      </c>
      <c r="G18" s="192">
        <f>+G19</f>
        <v>1951382.63</v>
      </c>
      <c r="H18" s="193"/>
    </row>
    <row r="19" spans="2:8">
      <c r="B19" s="274" t="s">
        <v>56</v>
      </c>
      <c r="C19" s="275" t="s">
        <v>55</v>
      </c>
      <c r="D19" s="276">
        <f>+D20</f>
        <v>1844255.08</v>
      </c>
      <c r="E19" s="277">
        <f>+E20+E21</f>
        <v>3949573</v>
      </c>
      <c r="F19" s="277">
        <f>+E19</f>
        <v>3949573</v>
      </c>
      <c r="G19" s="276">
        <f>+G20+G21+G22</f>
        <v>1951382.63</v>
      </c>
      <c r="H19" s="276"/>
    </row>
    <row r="20" spans="2:8">
      <c r="B20" s="205" t="s">
        <v>83</v>
      </c>
      <c r="C20" s="199" t="s">
        <v>84</v>
      </c>
      <c r="D20" s="189">
        <v>1844255.08</v>
      </c>
      <c r="E20" s="188">
        <v>3949573</v>
      </c>
      <c r="F20" s="188">
        <f>+E20</f>
        <v>3949573</v>
      </c>
      <c r="G20" s="189">
        <v>1950244.63</v>
      </c>
      <c r="H20" s="189"/>
    </row>
    <row r="21" spans="2:8">
      <c r="B21" s="205" t="s">
        <v>98</v>
      </c>
      <c r="C21" s="199" t="s">
        <v>99</v>
      </c>
      <c r="D21" s="189"/>
      <c r="E21" s="188"/>
      <c r="F21" s="188"/>
      <c r="G21" s="189">
        <v>1138</v>
      </c>
      <c r="H21" s="189"/>
    </row>
    <row r="22" spans="2:8">
      <c r="B22" s="205" t="s">
        <v>209</v>
      </c>
      <c r="C22" s="199" t="s">
        <v>210</v>
      </c>
      <c r="D22" s="189"/>
      <c r="E22" s="188"/>
      <c r="F22" s="188"/>
      <c r="G22" s="189"/>
      <c r="H22" s="189"/>
    </row>
    <row r="23" spans="2:8">
      <c r="B23" s="203" t="s">
        <v>537</v>
      </c>
      <c r="C23" s="204" t="s">
        <v>538</v>
      </c>
      <c r="D23" s="192">
        <f>+D24</f>
        <v>0</v>
      </c>
      <c r="E23" s="192">
        <f>+E24</f>
        <v>223332</v>
      </c>
      <c r="F23" s="192">
        <f>+F24</f>
        <v>223332</v>
      </c>
      <c r="G23" s="192">
        <f>+G24</f>
        <v>131927.64000000013</v>
      </c>
      <c r="H23" s="193"/>
    </row>
    <row r="24" spans="2:8">
      <c r="B24" s="274" t="s">
        <v>56</v>
      </c>
      <c r="C24" s="275" t="s">
        <v>55</v>
      </c>
      <c r="D24" s="276"/>
      <c r="E24" s="277">
        <f>SUM(E25:E31)</f>
        <v>223332</v>
      </c>
      <c r="F24" s="277">
        <f>+E24</f>
        <v>223332</v>
      </c>
      <c r="G24" s="277">
        <f>SUM(G25:G31)</f>
        <v>131927.64000000013</v>
      </c>
      <c r="H24" s="276"/>
    </row>
    <row r="25" spans="2:8">
      <c r="B25" s="205" t="s">
        <v>83</v>
      </c>
      <c r="C25" s="199" t="s">
        <v>84</v>
      </c>
      <c r="D25" s="189"/>
      <c r="E25" s="188"/>
      <c r="F25" s="188"/>
      <c r="G25" s="189"/>
      <c r="H25" s="189"/>
    </row>
    <row r="26" spans="2:8">
      <c r="B26" s="205" t="s">
        <v>98</v>
      </c>
      <c r="C26" s="199" t="s">
        <v>99</v>
      </c>
      <c r="D26" s="189"/>
      <c r="E26" s="188">
        <f>223332-E31-E27</f>
        <v>200332</v>
      </c>
      <c r="F26" s="188">
        <f>+E26</f>
        <v>200332</v>
      </c>
      <c r="G26" s="189">
        <f>2083310.27-1951382.63</f>
        <v>131927.64000000013</v>
      </c>
      <c r="H26" s="189"/>
    </row>
    <row r="27" spans="2:8">
      <c r="B27" s="205" t="s">
        <v>160</v>
      </c>
      <c r="C27" s="199" t="s">
        <v>161</v>
      </c>
      <c r="D27" s="189"/>
      <c r="E27" s="188">
        <v>3000</v>
      </c>
      <c r="F27" s="188">
        <f>+E27</f>
        <v>3000</v>
      </c>
      <c r="G27" s="189"/>
      <c r="H27" s="189"/>
    </row>
    <row r="28" spans="2:8">
      <c r="B28" s="205" t="s">
        <v>203</v>
      </c>
      <c r="C28" s="199" t="s">
        <v>204</v>
      </c>
      <c r="D28" s="189"/>
      <c r="E28" s="188"/>
      <c r="F28" s="188"/>
      <c r="G28" s="189"/>
      <c r="H28" s="189"/>
    </row>
    <row r="29" spans="2:8">
      <c r="B29" s="205" t="s">
        <v>209</v>
      </c>
      <c r="C29" s="199" t="s">
        <v>210</v>
      </c>
      <c r="D29" s="189"/>
      <c r="E29" s="188"/>
      <c r="F29" s="188"/>
      <c r="G29" s="189"/>
      <c r="H29" s="189"/>
    </row>
    <row r="30" spans="2:8">
      <c r="B30" s="205" t="s">
        <v>59</v>
      </c>
      <c r="C30" s="199" t="s">
        <v>228</v>
      </c>
      <c r="D30" s="189"/>
      <c r="E30" s="188"/>
      <c r="F30" s="188"/>
      <c r="G30" s="189"/>
      <c r="H30" s="189"/>
    </row>
    <row r="31" spans="2:8">
      <c r="B31" s="205" t="s">
        <v>233</v>
      </c>
      <c r="C31" s="199" t="s">
        <v>234</v>
      </c>
      <c r="D31" s="189"/>
      <c r="E31" s="188">
        <v>20000</v>
      </c>
      <c r="F31" s="188">
        <f>+E31</f>
        <v>20000</v>
      </c>
      <c r="G31" s="189"/>
      <c r="H31" s="189"/>
    </row>
    <row r="32" spans="2:8">
      <c r="B32" s="205"/>
      <c r="C32" s="199"/>
      <c r="D32" s="189"/>
      <c r="E32" s="188"/>
      <c r="F32" s="188"/>
      <c r="G32" s="189"/>
      <c r="H32" s="189"/>
    </row>
    <row r="33" spans="2:8">
      <c r="B33" s="282" t="s">
        <v>541</v>
      </c>
      <c r="C33" s="283" t="s">
        <v>536</v>
      </c>
      <c r="D33" s="284">
        <v>570078.82999999996</v>
      </c>
      <c r="E33" s="285">
        <f>+E34+E40+E59+E69+E75</f>
        <v>1341768</v>
      </c>
      <c r="F33" s="285">
        <f t="shared" ref="F33:G33" si="1">+F34</f>
        <v>164184</v>
      </c>
      <c r="G33" s="284">
        <f t="shared" si="1"/>
        <v>109163.01999999999</v>
      </c>
      <c r="H33" s="286">
        <v>36.676348956155302</v>
      </c>
    </row>
    <row r="34" spans="2:8">
      <c r="B34" s="274" t="s">
        <v>83</v>
      </c>
      <c r="C34" s="275" t="s">
        <v>485</v>
      </c>
      <c r="D34" s="278">
        <f>SUM(D35:D39)</f>
        <v>126393.20999999983</v>
      </c>
      <c r="E34" s="277">
        <f>SUM(E35:E39)</f>
        <v>164184</v>
      </c>
      <c r="F34" s="277">
        <f t="shared" ref="F34:G34" si="2">SUM(F35:F39)</f>
        <v>164184</v>
      </c>
      <c r="G34" s="278">
        <f t="shared" si="2"/>
        <v>109163.01999999999</v>
      </c>
      <c r="H34" s="276">
        <v>56.8441855670103</v>
      </c>
    </row>
    <row r="35" spans="2:8">
      <c r="B35" s="205" t="s">
        <v>83</v>
      </c>
      <c r="C35" s="199" t="s">
        <v>84</v>
      </c>
      <c r="D35" s="189">
        <v>44121.86</v>
      </c>
      <c r="E35" s="188">
        <v>65075</v>
      </c>
      <c r="F35" s="188">
        <v>65075</v>
      </c>
      <c r="G35" s="189">
        <v>20709</v>
      </c>
      <c r="H35" s="189">
        <v>44.235481770833331</v>
      </c>
    </row>
    <row r="36" spans="2:8">
      <c r="B36" s="205" t="s">
        <v>98</v>
      </c>
      <c r="C36" s="199" t="s">
        <v>99</v>
      </c>
      <c r="D36" s="189">
        <f>2567894.59-2496460.02</f>
        <v>71434.569999999832</v>
      </c>
      <c r="E36" s="188">
        <f>164184-76275</f>
        <v>87909</v>
      </c>
      <c r="F36" s="188">
        <f>164184-76275</f>
        <v>87909</v>
      </c>
      <c r="G36" s="189">
        <f>83267.23+1599.7</f>
        <v>84866.93</v>
      </c>
      <c r="H36" s="189">
        <v>62.981738317757021</v>
      </c>
    </row>
    <row r="37" spans="2:8">
      <c r="B37" s="205">
        <v>34</v>
      </c>
      <c r="C37" s="199" t="s">
        <v>161</v>
      </c>
      <c r="D37" s="189">
        <v>71.650000000000006</v>
      </c>
      <c r="E37" s="188">
        <v>200</v>
      </c>
      <c r="F37" s="188">
        <v>200</v>
      </c>
      <c r="G37" s="189"/>
      <c r="H37" s="189">
        <v>35.825000000000003</v>
      </c>
    </row>
    <row r="38" spans="2:8">
      <c r="B38" s="205">
        <v>36</v>
      </c>
      <c r="C38" s="199" t="s">
        <v>176</v>
      </c>
      <c r="D38" s="189">
        <v>10765.13</v>
      </c>
      <c r="E38" s="188">
        <v>9000</v>
      </c>
      <c r="F38" s="188">
        <v>9000</v>
      </c>
      <c r="G38" s="189">
        <v>3587.09</v>
      </c>
      <c r="H38" s="189">
        <v>147.37933333333334</v>
      </c>
    </row>
    <row r="39" spans="2:8">
      <c r="B39" s="205" t="s">
        <v>233</v>
      </c>
      <c r="C39" s="199" t="s">
        <v>234</v>
      </c>
      <c r="D39" s="189"/>
      <c r="E39" s="188">
        <v>2000</v>
      </c>
      <c r="F39" s="188">
        <v>2000</v>
      </c>
      <c r="G39" s="189"/>
      <c r="H39" s="189">
        <v>0</v>
      </c>
    </row>
    <row r="40" spans="2:8">
      <c r="B40" s="274" t="s">
        <v>60</v>
      </c>
      <c r="C40" s="275" t="s">
        <v>61</v>
      </c>
      <c r="D40" s="276">
        <f>SUM(D41:D47)</f>
        <v>531034.53</v>
      </c>
      <c r="E40" s="276">
        <f t="shared" ref="E40" si="3">SUM(E41:E47)</f>
        <v>1172010</v>
      </c>
      <c r="F40" s="276">
        <f t="shared" ref="F40" si="4">SUM(F41:F47)</f>
        <v>1172010</v>
      </c>
      <c r="G40" s="276">
        <f t="shared" ref="G40" si="5">SUM(G41:G47)</f>
        <v>622256.75999999989</v>
      </c>
      <c r="H40" s="276">
        <v>33.765707976194932</v>
      </c>
    </row>
    <row r="41" spans="2:8">
      <c r="B41" s="205" t="s">
        <v>83</v>
      </c>
      <c r="C41" s="199" t="s">
        <v>84</v>
      </c>
      <c r="D41" s="189">
        <v>327932.59000000003</v>
      </c>
      <c r="E41" s="188">
        <f>+'[1]Unos rashoda i izdataka'!$J$70+'[1]Unos rashoda i izdataka'!$J$71+'[1]Unos rashoda i izdataka'!$J$72+'[1]Unos rashoda i izdataka'!$J$73</f>
        <v>527271</v>
      </c>
      <c r="F41" s="188">
        <f>+'[1]Unos rashoda i izdataka'!$J$70+'[1]Unos rashoda i izdataka'!$J$71+'[1]Unos rashoda i izdataka'!$J$72+'[1]Unos rashoda i izdataka'!$J$73</f>
        <v>527271</v>
      </c>
      <c r="G41" s="189">
        <v>342934.94</v>
      </c>
      <c r="H41" s="189">
        <v>40.655447257383962</v>
      </c>
    </row>
    <row r="42" spans="2:8">
      <c r="B42" s="205" t="s">
        <v>98</v>
      </c>
      <c r="C42" s="199" t="s">
        <v>99</v>
      </c>
      <c r="D42" s="189">
        <f>531034.53-337684.76</f>
        <v>193349.77000000002</v>
      </c>
      <c r="E42" s="188">
        <f>1172010-582871</f>
        <v>589139</v>
      </c>
      <c r="F42" s="188">
        <f>1172010-582871</f>
        <v>589139</v>
      </c>
      <c r="G42" s="189">
        <f>622256.76-363979.78</f>
        <v>258276.97999999998</v>
      </c>
      <c r="H42" s="189">
        <v>28.849999999999998</v>
      </c>
    </row>
    <row r="43" spans="2:8">
      <c r="B43" s="205" t="s">
        <v>160</v>
      </c>
      <c r="C43" s="199" t="s">
        <v>161</v>
      </c>
      <c r="D43" s="189">
        <f>1348.84+2.49</f>
        <v>1351.33</v>
      </c>
      <c r="E43" s="188">
        <f>+'[1]Unos rashoda i izdataka'!$J$95+'[1]Unos rashoda i izdataka'!$J$96</f>
        <v>8100</v>
      </c>
      <c r="F43" s="188">
        <f>+'[1]Unos rashoda i izdataka'!$J$95+'[1]Unos rashoda i izdataka'!$J$96</f>
        <v>8100</v>
      </c>
      <c r="G43" s="189">
        <f>354.7+44.49+10.53</f>
        <v>409.71999999999997</v>
      </c>
      <c r="H43" s="189">
        <v>23.403703703703705</v>
      </c>
    </row>
    <row r="44" spans="2:8">
      <c r="B44" s="205">
        <v>36</v>
      </c>
      <c r="C44" s="199" t="s">
        <v>176</v>
      </c>
      <c r="D44" s="189">
        <v>7379.34</v>
      </c>
      <c r="E44" s="188">
        <f>+'[1]Unos rashoda i izdataka'!$J$97</f>
        <v>27000</v>
      </c>
      <c r="F44" s="188">
        <f>+'[1]Unos rashoda i izdataka'!$J$97</f>
        <v>27000</v>
      </c>
      <c r="G44" s="189">
        <v>7557.58</v>
      </c>
      <c r="H44" s="189">
        <v>5.4865483870967742</v>
      </c>
    </row>
    <row r="45" spans="2:8">
      <c r="B45" s="205" t="s">
        <v>203</v>
      </c>
      <c r="C45" s="199" t="s">
        <v>204</v>
      </c>
      <c r="D45" s="189">
        <v>175</v>
      </c>
      <c r="E45" s="188">
        <f>+'[1]Unos rashoda i izdataka'!$J$99</f>
        <v>2300</v>
      </c>
      <c r="F45" s="188">
        <f>+'[1]Unos rashoda i izdataka'!$J$99</f>
        <v>2300</v>
      </c>
      <c r="G45" s="189"/>
      <c r="H45" s="189">
        <v>5.833333333333333</v>
      </c>
    </row>
    <row r="46" spans="2:8">
      <c r="B46" s="205">
        <v>38</v>
      </c>
      <c r="C46" s="199" t="s">
        <v>210</v>
      </c>
      <c r="D46" s="189"/>
      <c r="E46" s="188">
        <v>2000</v>
      </c>
      <c r="F46" s="188">
        <v>2000</v>
      </c>
      <c r="G46" s="189"/>
      <c r="H46" s="189">
        <v>0</v>
      </c>
    </row>
    <row r="47" spans="2:8">
      <c r="B47" s="205" t="s">
        <v>233</v>
      </c>
      <c r="C47" s="199" t="s">
        <v>234</v>
      </c>
      <c r="D47" s="189">
        <f>305.6+540.9</f>
        <v>846.5</v>
      </c>
      <c r="E47" s="188">
        <f>+'[1]Unos rashoda i izdataka'!$J$103+'[1]Unos rashoda i izdataka'!$J$104+'[1]Unos rashoda i izdataka'!$J$105+'[1]Unos rashoda i izdataka'!$J$106</f>
        <v>16200</v>
      </c>
      <c r="F47" s="188">
        <f>+'[1]Unos rashoda i izdataka'!$J$103+'[1]Unos rashoda i izdataka'!$J$104+'[1]Unos rashoda i izdataka'!$J$105+'[1]Unos rashoda i izdataka'!$J$106</f>
        <v>16200</v>
      </c>
      <c r="G47" s="189">
        <v>13077.54</v>
      </c>
      <c r="H47" s="189">
        <v>2.6453125000000002</v>
      </c>
    </row>
    <row r="48" spans="2:8">
      <c r="B48" s="274" t="s">
        <v>64</v>
      </c>
      <c r="C48" s="275" t="s">
        <v>65</v>
      </c>
      <c r="D48" s="278">
        <f>SUM(D49:D58)</f>
        <v>2340</v>
      </c>
      <c r="E48" s="278">
        <f t="shared" ref="E48:G48" si="6">SUM(E49:E58)</f>
        <v>0</v>
      </c>
      <c r="F48" s="278">
        <f t="shared" si="6"/>
        <v>0</v>
      </c>
      <c r="G48" s="278">
        <f t="shared" si="6"/>
        <v>0</v>
      </c>
      <c r="H48" s="276">
        <v>0</v>
      </c>
    </row>
    <row r="49" spans="2:8">
      <c r="B49" s="205" t="s">
        <v>83</v>
      </c>
      <c r="C49" s="199" t="s">
        <v>84</v>
      </c>
      <c r="D49" s="189">
        <v>0</v>
      </c>
      <c r="E49" s="188"/>
      <c r="F49" s="188"/>
      <c r="G49" s="189">
        <v>0</v>
      </c>
      <c r="H49" s="189"/>
    </row>
    <row r="50" spans="2:8">
      <c r="B50" s="205" t="s">
        <v>98</v>
      </c>
      <c r="C50" s="199" t="s">
        <v>99</v>
      </c>
      <c r="D50" s="189">
        <v>2340</v>
      </c>
      <c r="E50" s="188"/>
      <c r="F50" s="188"/>
      <c r="G50" s="189">
        <v>0</v>
      </c>
      <c r="H50" s="189"/>
    </row>
    <row r="51" spans="2:8">
      <c r="B51" s="205" t="s">
        <v>160</v>
      </c>
      <c r="C51" s="199" t="s">
        <v>161</v>
      </c>
      <c r="D51" s="189"/>
      <c r="E51" s="188"/>
      <c r="F51" s="188"/>
      <c r="G51" s="189"/>
      <c r="H51" s="189"/>
    </row>
    <row r="52" spans="2:8">
      <c r="B52" s="205" t="s">
        <v>166</v>
      </c>
      <c r="C52" s="199" t="s">
        <v>167</v>
      </c>
      <c r="D52" s="288"/>
      <c r="E52" s="188"/>
      <c r="F52" s="188"/>
      <c r="G52" s="194"/>
      <c r="H52" s="189"/>
    </row>
    <row r="53" spans="2:8">
      <c r="B53" s="205" t="s">
        <v>175</v>
      </c>
      <c r="C53" s="199" t="s">
        <v>176</v>
      </c>
      <c r="D53" s="288"/>
      <c r="E53" s="188"/>
      <c r="F53" s="188"/>
      <c r="G53" s="194"/>
      <c r="H53" s="189"/>
    </row>
    <row r="54" spans="2:8">
      <c r="B54" s="205" t="s">
        <v>203</v>
      </c>
      <c r="C54" s="199" t="s">
        <v>204</v>
      </c>
      <c r="D54" s="288"/>
      <c r="E54" s="188"/>
      <c r="F54" s="188"/>
      <c r="G54" s="194"/>
      <c r="H54" s="189"/>
    </row>
    <row r="55" spans="2:8">
      <c r="B55" s="205" t="s">
        <v>209</v>
      </c>
      <c r="C55" s="199" t="s">
        <v>210</v>
      </c>
      <c r="D55" s="288"/>
      <c r="E55" s="188"/>
      <c r="F55" s="188"/>
      <c r="G55" s="288"/>
      <c r="H55" s="189"/>
    </row>
    <row r="56" spans="2:8">
      <c r="B56" s="205" t="s">
        <v>59</v>
      </c>
      <c r="C56" s="199" t="s">
        <v>228</v>
      </c>
      <c r="D56" s="288"/>
      <c r="E56" s="188"/>
      <c r="F56" s="188"/>
      <c r="G56" s="288"/>
      <c r="H56" s="189"/>
    </row>
    <row r="57" spans="2:8">
      <c r="B57" s="205" t="s">
        <v>233</v>
      </c>
      <c r="C57" s="199" t="s">
        <v>234</v>
      </c>
      <c r="D57" s="288"/>
      <c r="E57" s="188"/>
      <c r="F57" s="188"/>
      <c r="G57" s="288"/>
      <c r="H57" s="189"/>
    </row>
    <row r="58" spans="2:8">
      <c r="B58" s="205" t="s">
        <v>249</v>
      </c>
      <c r="C58" s="199" t="s">
        <v>250</v>
      </c>
      <c r="D58" s="288"/>
      <c r="E58" s="188"/>
      <c r="F58" s="188"/>
      <c r="G58" s="288"/>
      <c r="H58" s="189"/>
    </row>
    <row r="59" spans="2:8">
      <c r="B59" s="274" t="s">
        <v>75</v>
      </c>
      <c r="C59" s="275" t="s">
        <v>76</v>
      </c>
      <c r="D59" s="278">
        <f t="shared" ref="D59:F59" si="7">SUM(D60:D67)</f>
        <v>7811.35</v>
      </c>
      <c r="E59" s="293">
        <f t="shared" si="7"/>
        <v>2574</v>
      </c>
      <c r="F59" s="293">
        <f t="shared" si="7"/>
        <v>2574</v>
      </c>
      <c r="G59" s="278">
        <f>SUM(G60:G67)</f>
        <v>20636.5</v>
      </c>
      <c r="H59" s="276">
        <v>55.710454545454546</v>
      </c>
    </row>
    <row r="60" spans="2:8">
      <c r="B60" s="205" t="s">
        <v>83</v>
      </c>
      <c r="C60" s="199" t="s">
        <v>84</v>
      </c>
      <c r="D60" s="288"/>
      <c r="E60" s="188"/>
      <c r="F60" s="188"/>
      <c r="G60" s="288">
        <f>900+722.38</f>
        <v>1622.38</v>
      </c>
      <c r="H60" s="189"/>
    </row>
    <row r="61" spans="2:8">
      <c r="B61" s="205" t="s">
        <v>98</v>
      </c>
      <c r="C61" s="199" t="s">
        <v>99</v>
      </c>
      <c r="D61" s="288">
        <v>7811.35</v>
      </c>
      <c r="E61" s="188">
        <f>++'[1]Unos rashoda i izdataka'!$J$108+1612</f>
        <v>2574</v>
      </c>
      <c r="F61" s="188">
        <f>+E61</f>
        <v>2574</v>
      </c>
      <c r="G61" s="288">
        <f>20636.5-1622.38-1748.75</f>
        <v>17265.37</v>
      </c>
      <c r="H61" s="189">
        <v>68.090555555555554</v>
      </c>
    </row>
    <row r="62" spans="2:8">
      <c r="B62" s="205" t="s">
        <v>160</v>
      </c>
      <c r="C62" s="199" t="s">
        <v>161</v>
      </c>
      <c r="D62" s="288"/>
      <c r="E62" s="188"/>
      <c r="F62" s="188"/>
      <c r="G62" s="288"/>
      <c r="H62" s="189"/>
    </row>
    <row r="63" spans="2:8">
      <c r="B63" s="205">
        <v>35</v>
      </c>
      <c r="C63" s="199" t="s">
        <v>167</v>
      </c>
      <c r="D63" s="288"/>
      <c r="E63" s="188"/>
      <c r="F63" s="188"/>
      <c r="G63" s="288"/>
      <c r="H63" s="189"/>
    </row>
    <row r="64" spans="2:8">
      <c r="B64" s="205">
        <v>36</v>
      </c>
      <c r="C64" s="199" t="s">
        <v>176</v>
      </c>
      <c r="D64" s="288"/>
      <c r="E64" s="188"/>
      <c r="F64" s="188"/>
      <c r="G64" s="288"/>
      <c r="H64" s="189"/>
    </row>
    <row r="65" spans="2:8">
      <c r="B65" s="205" t="s">
        <v>209</v>
      </c>
      <c r="C65" s="199" t="s">
        <v>210</v>
      </c>
      <c r="D65" s="288"/>
      <c r="E65" s="188"/>
      <c r="F65" s="188"/>
      <c r="G65" s="288"/>
      <c r="H65" s="189"/>
    </row>
    <row r="66" spans="2:8">
      <c r="B66" s="205" t="s">
        <v>59</v>
      </c>
      <c r="C66" s="199" t="s">
        <v>228</v>
      </c>
      <c r="D66" s="288"/>
      <c r="E66" s="188"/>
      <c r="F66" s="188"/>
      <c r="G66" s="288"/>
      <c r="H66" s="189"/>
    </row>
    <row r="67" spans="2:8">
      <c r="B67" s="205" t="s">
        <v>233</v>
      </c>
      <c r="C67" s="199" t="s">
        <v>234</v>
      </c>
      <c r="D67" s="288"/>
      <c r="E67" s="188"/>
      <c r="F67" s="188"/>
      <c r="G67" s="288">
        <v>1748.75</v>
      </c>
      <c r="H67" s="189"/>
    </row>
    <row r="68" spans="2:8">
      <c r="B68" s="205" t="s">
        <v>249</v>
      </c>
      <c r="C68" s="199" t="s">
        <v>250</v>
      </c>
      <c r="D68" s="288"/>
      <c r="E68" s="188"/>
      <c r="F68" s="188"/>
      <c r="G68" s="288"/>
      <c r="H68" s="189"/>
    </row>
    <row r="69" spans="2:8">
      <c r="B69" s="274" t="s">
        <v>32</v>
      </c>
      <c r="C69" s="275" t="s">
        <v>486</v>
      </c>
      <c r="D69" s="278">
        <v>2613.75</v>
      </c>
      <c r="E69" s="277">
        <f>SUM(E70:E74)</f>
        <v>2000</v>
      </c>
      <c r="F69" s="277">
        <f t="shared" ref="F69:G69" si="8">SUM(F70:F74)</f>
        <v>2000</v>
      </c>
      <c r="G69" s="278">
        <f t="shared" si="8"/>
        <v>2540.5500000000002</v>
      </c>
      <c r="H69" s="276">
        <v>20.10576923076923</v>
      </c>
    </row>
    <row r="70" spans="2:8">
      <c r="B70" s="205" t="s">
        <v>83</v>
      </c>
      <c r="C70" s="199" t="s">
        <v>84</v>
      </c>
      <c r="D70" s="288"/>
      <c r="E70" s="188"/>
      <c r="F70" s="188"/>
      <c r="G70" s="288">
        <f>1756.08+289.75</f>
        <v>2045.83</v>
      </c>
      <c r="H70" s="189"/>
    </row>
    <row r="71" spans="2:8">
      <c r="B71" s="205" t="s">
        <v>98</v>
      </c>
      <c r="C71" s="199" t="s">
        <v>99</v>
      </c>
      <c r="D71" s="189"/>
      <c r="E71" s="188">
        <v>2000</v>
      </c>
      <c r="F71" s="188">
        <f>+E71</f>
        <v>2000</v>
      </c>
      <c r="G71" s="189">
        <f>282.55+212.17</f>
        <v>494.72</v>
      </c>
      <c r="H71" s="189"/>
    </row>
    <row r="72" spans="2:8">
      <c r="B72" s="205" t="s">
        <v>160</v>
      </c>
      <c r="C72" s="199" t="s">
        <v>161</v>
      </c>
      <c r="D72" s="189"/>
      <c r="E72" s="188"/>
      <c r="F72" s="188"/>
      <c r="G72" s="189"/>
      <c r="H72" s="189"/>
    </row>
    <row r="73" spans="2:8">
      <c r="B73" s="205" t="s">
        <v>59</v>
      </c>
      <c r="C73" s="199" t="s">
        <v>228</v>
      </c>
      <c r="D73" s="189"/>
      <c r="E73" s="188"/>
      <c r="F73" s="188"/>
      <c r="G73" s="189"/>
      <c r="H73" s="189"/>
    </row>
    <row r="74" spans="2:8">
      <c r="B74" s="205" t="s">
        <v>233</v>
      </c>
      <c r="C74" s="199" t="s">
        <v>234</v>
      </c>
      <c r="D74" s="189">
        <v>2613.75</v>
      </c>
      <c r="E74" s="188"/>
      <c r="F74" s="188"/>
      <c r="G74" s="189"/>
      <c r="H74" s="189">
        <v>26.137500000000003</v>
      </c>
    </row>
    <row r="75" spans="2:8">
      <c r="B75" s="279">
        <v>71</v>
      </c>
      <c r="C75" s="280" t="s">
        <v>574</v>
      </c>
      <c r="D75" s="276">
        <v>1740</v>
      </c>
      <c r="E75" s="277">
        <f>+E76</f>
        <v>1000</v>
      </c>
      <c r="F75" s="277">
        <f>+F76+0</f>
        <v>1000</v>
      </c>
      <c r="G75" s="276"/>
      <c r="H75" s="276"/>
    </row>
    <row r="76" spans="2:8">
      <c r="B76" s="194">
        <v>42</v>
      </c>
      <c r="C76" s="199" t="s">
        <v>234</v>
      </c>
      <c r="D76" s="189">
        <v>1740</v>
      </c>
      <c r="E76" s="188">
        <v>1000</v>
      </c>
      <c r="F76" s="188">
        <v>1000</v>
      </c>
      <c r="G76" s="189"/>
      <c r="H76" s="189"/>
    </row>
    <row r="77" spans="2:8">
      <c r="B77" s="287" t="s">
        <v>539</v>
      </c>
      <c r="C77" s="283" t="s">
        <v>540</v>
      </c>
      <c r="D77" s="284">
        <f t="shared" ref="D77:F77" si="9">+D78+D88+D99+D110</f>
        <v>51706.67</v>
      </c>
      <c r="E77" s="284">
        <f t="shared" si="9"/>
        <v>294625</v>
      </c>
      <c r="F77" s="284">
        <f t="shared" si="9"/>
        <v>294625</v>
      </c>
      <c r="G77" s="284">
        <f>+G78+G88+G99+G110</f>
        <v>124971.17</v>
      </c>
      <c r="H77" s="286">
        <v>30.000037243947858</v>
      </c>
    </row>
    <row r="78" spans="2:8">
      <c r="B78" s="274" t="s">
        <v>83</v>
      </c>
      <c r="C78" s="275" t="s">
        <v>485</v>
      </c>
      <c r="D78" s="276"/>
      <c r="E78" s="277"/>
      <c r="F78" s="277"/>
      <c r="G78" s="276"/>
      <c r="H78" s="276"/>
    </row>
    <row r="79" spans="2:8">
      <c r="B79" s="205" t="s">
        <v>83</v>
      </c>
      <c r="C79" s="199" t="s">
        <v>84</v>
      </c>
      <c r="D79" s="288"/>
      <c r="E79" s="188"/>
      <c r="F79" s="188"/>
      <c r="G79" s="288"/>
      <c r="H79" s="189"/>
    </row>
    <row r="80" spans="2:8">
      <c r="B80" s="205" t="s">
        <v>98</v>
      </c>
      <c r="C80" s="199" t="s">
        <v>99</v>
      </c>
      <c r="D80" s="288"/>
      <c r="E80" s="188"/>
      <c r="F80" s="188"/>
      <c r="G80" s="288"/>
      <c r="H80" s="189"/>
    </row>
    <row r="81" spans="2:8">
      <c r="B81" s="205" t="s">
        <v>160</v>
      </c>
      <c r="C81" s="199" t="s">
        <v>161</v>
      </c>
      <c r="D81" s="288"/>
      <c r="E81" s="188"/>
      <c r="F81" s="188"/>
      <c r="G81" s="288"/>
      <c r="H81" s="189"/>
    </row>
    <row r="82" spans="2:8">
      <c r="B82" s="274" t="s">
        <v>60</v>
      </c>
      <c r="C82" s="275" t="s">
        <v>61</v>
      </c>
      <c r="D82" s="276"/>
      <c r="E82" s="277">
        <v>0</v>
      </c>
      <c r="F82" s="277">
        <v>0</v>
      </c>
      <c r="G82" s="276"/>
      <c r="H82" s="276"/>
    </row>
    <row r="83" spans="2:8">
      <c r="B83" s="205" t="s">
        <v>83</v>
      </c>
      <c r="C83" s="199" t="s">
        <v>84</v>
      </c>
      <c r="D83" s="194"/>
      <c r="E83" s="188"/>
      <c r="F83" s="188"/>
      <c r="G83" s="288"/>
      <c r="H83" s="189"/>
    </row>
    <row r="84" spans="2:8">
      <c r="B84" s="205" t="s">
        <v>98</v>
      </c>
      <c r="C84" s="199" t="s">
        <v>99</v>
      </c>
      <c r="D84" s="194"/>
      <c r="E84" s="188"/>
      <c r="F84" s="188"/>
      <c r="G84" s="288"/>
      <c r="H84" s="189"/>
    </row>
    <row r="85" spans="2:8">
      <c r="B85" s="205" t="s">
        <v>160</v>
      </c>
      <c r="C85" s="199" t="s">
        <v>161</v>
      </c>
      <c r="D85" s="194"/>
      <c r="E85" s="188"/>
      <c r="F85" s="188"/>
      <c r="G85" s="288"/>
      <c r="H85" s="189"/>
    </row>
    <row r="86" spans="2:8">
      <c r="B86" s="205" t="s">
        <v>203</v>
      </c>
      <c r="C86" s="199" t="s">
        <v>204</v>
      </c>
      <c r="D86" s="194"/>
      <c r="E86" s="188"/>
      <c r="F86" s="188"/>
      <c r="G86" s="194"/>
      <c r="H86" s="189"/>
    </row>
    <row r="87" spans="2:8">
      <c r="B87" s="205" t="s">
        <v>233</v>
      </c>
      <c r="C87" s="199" t="s">
        <v>234</v>
      </c>
      <c r="D87" s="194"/>
      <c r="E87" s="188"/>
      <c r="F87" s="188"/>
      <c r="G87" s="194"/>
      <c r="H87" s="189"/>
    </row>
    <row r="88" spans="2:8">
      <c r="B88" s="274" t="s">
        <v>64</v>
      </c>
      <c r="C88" s="275" t="s">
        <v>65</v>
      </c>
      <c r="D88" s="278">
        <f t="shared" ref="D88:F88" si="10">SUM(D89:D98)</f>
        <v>51091.360000000001</v>
      </c>
      <c r="E88" s="278">
        <f t="shared" si="10"/>
        <v>294625</v>
      </c>
      <c r="F88" s="278">
        <f t="shared" si="10"/>
        <v>294625</v>
      </c>
      <c r="G88" s="278">
        <f>SUM(G89:G98)</f>
        <v>108020.7</v>
      </c>
      <c r="H88" s="276">
        <v>29.566145251396648</v>
      </c>
    </row>
    <row r="89" spans="2:8">
      <c r="B89" s="205" t="s">
        <v>83</v>
      </c>
      <c r="C89" s="199" t="s">
        <v>84</v>
      </c>
      <c r="D89" s="189">
        <f>16274.39+700+492.8+2685.27</f>
        <v>20152.46</v>
      </c>
      <c r="E89" s="188">
        <v>172458</v>
      </c>
      <c r="F89" s="188">
        <f>+E89</f>
        <v>172458</v>
      </c>
      <c r="G89" s="189">
        <f>43575.15+400+1200+6232.81</f>
        <v>51407.96</v>
      </c>
      <c r="H89" s="189">
        <v>10.258563611491109</v>
      </c>
    </row>
    <row r="90" spans="2:8">
      <c r="B90" s="205" t="s">
        <v>98</v>
      </c>
      <c r="C90" s="199" t="s">
        <v>99</v>
      </c>
      <c r="D90" s="189">
        <f>30670.71-D101</f>
        <v>30055.399999999998</v>
      </c>
      <c r="E90" s="188">
        <f>294625-E89</f>
        <v>122167</v>
      </c>
      <c r="F90" s="188">
        <f>+E90</f>
        <v>122167</v>
      </c>
      <c r="G90" s="189">
        <f>108020.7-51407.96</f>
        <v>56612.74</v>
      </c>
      <c r="H90" s="189">
        <v>70.71437317784256</v>
      </c>
    </row>
    <row r="91" spans="2:8">
      <c r="B91" s="205" t="s">
        <v>160</v>
      </c>
      <c r="C91" s="199" t="s">
        <v>161</v>
      </c>
      <c r="D91" s="189"/>
      <c r="E91" s="188"/>
      <c r="F91" s="188"/>
      <c r="G91" s="189"/>
      <c r="H91" s="189"/>
    </row>
    <row r="92" spans="2:8">
      <c r="B92" s="205" t="s">
        <v>166</v>
      </c>
      <c r="C92" s="199" t="s">
        <v>167</v>
      </c>
      <c r="D92" s="189"/>
      <c r="E92" s="188"/>
      <c r="F92" s="188"/>
      <c r="G92" s="189"/>
      <c r="H92" s="189"/>
    </row>
    <row r="93" spans="2:8">
      <c r="B93" s="205" t="s">
        <v>175</v>
      </c>
      <c r="C93" s="199" t="s">
        <v>176</v>
      </c>
      <c r="D93" s="194"/>
      <c r="E93" s="188"/>
      <c r="F93" s="188"/>
      <c r="G93" s="194"/>
      <c r="H93" s="189"/>
    </row>
    <row r="94" spans="2:8">
      <c r="B94" s="205" t="s">
        <v>203</v>
      </c>
      <c r="C94" s="199" t="s">
        <v>204</v>
      </c>
      <c r="D94" s="194"/>
      <c r="E94" s="188"/>
      <c r="F94" s="188"/>
      <c r="G94" s="194"/>
      <c r="H94" s="189"/>
    </row>
    <row r="95" spans="2:8">
      <c r="B95" s="205" t="s">
        <v>209</v>
      </c>
      <c r="C95" s="199" t="s">
        <v>210</v>
      </c>
      <c r="D95" s="194"/>
      <c r="E95" s="188"/>
      <c r="F95" s="188"/>
      <c r="G95" s="288"/>
      <c r="H95" s="189"/>
    </row>
    <row r="96" spans="2:8">
      <c r="B96" s="205" t="s">
        <v>59</v>
      </c>
      <c r="C96" s="199" t="s">
        <v>228</v>
      </c>
      <c r="D96" s="194"/>
      <c r="E96" s="188"/>
      <c r="F96" s="188"/>
      <c r="G96" s="288"/>
      <c r="H96" s="189"/>
    </row>
    <row r="97" spans="2:8">
      <c r="B97" s="205" t="s">
        <v>233</v>
      </c>
      <c r="C97" s="199" t="s">
        <v>234</v>
      </c>
      <c r="D97" s="189">
        <v>883.5</v>
      </c>
      <c r="E97" s="188"/>
      <c r="F97" s="188"/>
      <c r="G97" s="189"/>
      <c r="H97" s="189"/>
    </row>
    <row r="98" spans="2:8">
      <c r="B98" s="205" t="s">
        <v>249</v>
      </c>
      <c r="C98" s="199" t="s">
        <v>250</v>
      </c>
      <c r="D98" s="189"/>
      <c r="E98" s="188"/>
      <c r="F98" s="188"/>
      <c r="G98" s="189"/>
      <c r="H98" s="189"/>
    </row>
    <row r="99" spans="2:8">
      <c r="B99" s="274" t="s">
        <v>75</v>
      </c>
      <c r="C99" s="275" t="s">
        <v>76</v>
      </c>
      <c r="D99" s="278">
        <f t="shared" ref="D99:F99" si="11">SUM(D100:D108)</f>
        <v>615.30999999999995</v>
      </c>
      <c r="E99" s="278">
        <f t="shared" si="11"/>
        <v>0</v>
      </c>
      <c r="F99" s="278">
        <f t="shared" si="11"/>
        <v>0</v>
      </c>
      <c r="G99" s="278">
        <f>SUM(G100:G108)</f>
        <v>6470.4400000000005</v>
      </c>
      <c r="H99" s="276"/>
    </row>
    <row r="100" spans="2:8">
      <c r="B100" s="205" t="s">
        <v>83</v>
      </c>
      <c r="C100" s="199" t="s">
        <v>84</v>
      </c>
      <c r="D100" s="189">
        <v>0</v>
      </c>
      <c r="E100" s="188"/>
      <c r="F100" s="188"/>
      <c r="G100" s="189">
        <v>4378.09</v>
      </c>
      <c r="H100" s="189"/>
    </row>
    <row r="101" spans="2:8">
      <c r="B101" s="205" t="s">
        <v>98</v>
      </c>
      <c r="C101" s="199" t="s">
        <v>99</v>
      </c>
      <c r="D101" s="189">
        <v>615.30999999999995</v>
      </c>
      <c r="E101" s="188"/>
      <c r="F101" s="188"/>
      <c r="G101" s="189">
        <f>2000.35+92</f>
        <v>2092.35</v>
      </c>
      <c r="H101" s="189"/>
    </row>
    <row r="102" spans="2:8">
      <c r="B102" s="205" t="s">
        <v>160</v>
      </c>
      <c r="C102" s="199" t="s">
        <v>161</v>
      </c>
      <c r="D102" s="194"/>
      <c r="E102" s="188"/>
      <c r="F102" s="188"/>
      <c r="G102" s="288"/>
      <c r="H102" s="189"/>
    </row>
    <row r="103" spans="2:8">
      <c r="B103" s="205">
        <v>35</v>
      </c>
      <c r="C103" s="199" t="s">
        <v>167</v>
      </c>
      <c r="D103" s="194"/>
      <c r="E103" s="188"/>
      <c r="F103" s="188"/>
      <c r="G103" s="288"/>
      <c r="H103" s="189"/>
    </row>
    <row r="104" spans="2:8">
      <c r="B104" s="205" t="s">
        <v>175</v>
      </c>
      <c r="C104" s="199" t="s">
        <v>176</v>
      </c>
      <c r="D104" s="194"/>
      <c r="E104" s="188">
        <v>0</v>
      </c>
      <c r="F104" s="188">
        <v>0</v>
      </c>
      <c r="G104" s="288"/>
      <c r="H104" s="189"/>
    </row>
    <row r="105" spans="2:8">
      <c r="B105" s="205" t="s">
        <v>203</v>
      </c>
      <c r="C105" s="199" t="s">
        <v>204</v>
      </c>
      <c r="D105" s="194"/>
      <c r="E105" s="188"/>
      <c r="F105" s="188"/>
      <c r="G105" s="288"/>
      <c r="H105" s="189"/>
    </row>
    <row r="106" spans="2:8">
      <c r="B106" s="205" t="s">
        <v>209</v>
      </c>
      <c r="C106" s="199" t="s">
        <v>210</v>
      </c>
      <c r="D106" s="194"/>
      <c r="E106" s="188"/>
      <c r="F106" s="188"/>
      <c r="G106" s="288"/>
      <c r="H106" s="189"/>
    </row>
    <row r="107" spans="2:8">
      <c r="B107" s="205" t="s">
        <v>59</v>
      </c>
      <c r="C107" s="199" t="s">
        <v>228</v>
      </c>
      <c r="D107" s="194"/>
      <c r="E107" s="188"/>
      <c r="F107" s="188"/>
      <c r="G107" s="288"/>
      <c r="H107" s="194"/>
    </row>
    <row r="108" spans="2:8">
      <c r="B108" s="205" t="s">
        <v>233</v>
      </c>
      <c r="C108" s="199" t="s">
        <v>234</v>
      </c>
      <c r="D108" s="194"/>
      <c r="E108" s="188"/>
      <c r="F108" s="188"/>
      <c r="G108" s="288"/>
      <c r="H108" s="194"/>
    </row>
    <row r="109" spans="2:8">
      <c r="B109" s="205" t="s">
        <v>249</v>
      </c>
      <c r="C109" s="199" t="s">
        <v>250</v>
      </c>
      <c r="D109" s="194"/>
      <c r="E109" s="188"/>
      <c r="F109" s="188"/>
      <c r="G109" s="288"/>
      <c r="H109" s="194"/>
    </row>
    <row r="110" spans="2:8">
      <c r="B110" s="274" t="s">
        <v>32</v>
      </c>
      <c r="C110" s="275" t="s">
        <v>486</v>
      </c>
      <c r="D110" s="277">
        <v>0</v>
      </c>
      <c r="E110" s="277">
        <v>0</v>
      </c>
      <c r="F110" s="277">
        <v>0</v>
      </c>
      <c r="G110" s="278">
        <f>SUM(G111:G115)</f>
        <v>10480.029999999999</v>
      </c>
      <c r="H110" s="281"/>
    </row>
    <row r="111" spans="2:8">
      <c r="B111" s="205" t="s">
        <v>83</v>
      </c>
      <c r="C111" s="199" t="s">
        <v>84</v>
      </c>
      <c r="D111" s="194"/>
      <c r="E111" s="188"/>
      <c r="F111" s="188"/>
      <c r="G111" s="288">
        <f>8349.74+250+775.29</f>
        <v>9375.0299999999988</v>
      </c>
      <c r="H111" s="194"/>
    </row>
    <row r="112" spans="2:8">
      <c r="B112" s="205" t="s">
        <v>98</v>
      </c>
      <c r="C112" s="199" t="s">
        <v>99</v>
      </c>
      <c r="D112" s="194"/>
      <c r="E112" s="188"/>
      <c r="F112" s="188"/>
      <c r="G112" s="288">
        <f>700+405</f>
        <v>1105</v>
      </c>
      <c r="H112" s="194"/>
    </row>
    <row r="113" spans="2:8">
      <c r="B113" s="205" t="s">
        <v>160</v>
      </c>
      <c r="C113" s="199" t="s">
        <v>161</v>
      </c>
      <c r="D113" s="194"/>
      <c r="E113" s="188"/>
      <c r="F113" s="188"/>
      <c r="G113" s="288"/>
      <c r="H113" s="194"/>
    </row>
    <row r="114" spans="2:8">
      <c r="B114" s="205" t="s">
        <v>59</v>
      </c>
      <c r="C114" s="199" t="s">
        <v>228</v>
      </c>
      <c r="D114" s="194">
        <v>0</v>
      </c>
      <c r="E114" s="188"/>
      <c r="F114" s="188"/>
      <c r="G114" s="288">
        <v>0</v>
      </c>
      <c r="H114" s="194"/>
    </row>
    <row r="115" spans="2:8">
      <c r="B115" s="205" t="s">
        <v>233</v>
      </c>
      <c r="C115" s="199" t="s">
        <v>234</v>
      </c>
      <c r="D115" s="194">
        <v>0</v>
      </c>
      <c r="E115" s="188">
        <v>0</v>
      </c>
      <c r="F115" s="188"/>
      <c r="G115" s="288">
        <v>0</v>
      </c>
      <c r="H115" s="194"/>
    </row>
    <row r="116" spans="2:8" hidden="1">
      <c r="B116" s="206"/>
      <c r="C116" s="207"/>
      <c r="E116" s="175"/>
      <c r="F116" s="175"/>
    </row>
    <row r="117" spans="2:8">
      <c r="E117" s="177"/>
      <c r="F117" s="177"/>
    </row>
    <row r="118" spans="2:8">
      <c r="E118" s="177"/>
      <c r="F118" s="177"/>
    </row>
  </sheetData>
  <mergeCells count="2">
    <mergeCell ref="C1:H1"/>
    <mergeCell ref="C2:H2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 08006</vt:lpstr>
      <vt:lpstr>'A.1 PRIHODI EK'!Print_Titles</vt:lpstr>
      <vt:lpstr>'A.1 RASHODI EK'!Print_Titles</vt:lpstr>
      <vt:lpstr>'A.2 PRIHODI I RASHODI IF'!Print_Titles</vt:lpstr>
      <vt:lpstr>'B.1 RAČUN FINANC EK'!Print_Titles</vt:lpstr>
      <vt:lpstr>'II. POSEBNI DIO 08006'!Print_Titles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Klaudija</cp:lastModifiedBy>
  <cp:lastPrinted>2025-07-25T06:52:33Z</cp:lastPrinted>
  <dcterms:created xsi:type="dcterms:W3CDTF">2024-02-22T20:30:43Z</dcterms:created>
  <dcterms:modified xsi:type="dcterms:W3CDTF">2025-07-25T11:26:14Z</dcterms:modified>
</cp:coreProperties>
</file>